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KOSZALIN\PRZETARG_2025-2026\SWZ\20241015\"/>
    </mc:Choice>
  </mc:AlternateContent>
  <bookViews>
    <workbookView xWindow="-120" yWindow="-120" windowWidth="29040" windowHeight="15840" firstSheet="1" activeTab="4"/>
  </bookViews>
  <sheets>
    <sheet name="wykaz_jedn_" sheetId="1" state="hidden" r:id="rId1"/>
    <sheet name="Budynki_-_wykaz" sheetId="2" r:id="rId2"/>
    <sheet name="Budowle" sheetId="4" r:id="rId3"/>
    <sheet name="Budynki_WM_ZBM_-_lokale_gminne_" sheetId="5" r:id="rId4"/>
    <sheet name="Budynki_WM_obce_-_lokale_gminne" sheetId="6" r:id="rId5"/>
  </sheets>
  <definedNames>
    <definedName name="_xlnm.Print_Area" localSheetId="4">'Budynki_WM_obce_-_lokale_gminne'!$A$1:$F$386</definedName>
    <definedName name="_xlnm.Print_Area" localSheetId="0">wykaz_jedn_!$A$1:$I$16</definedName>
    <definedName name="_xlnm.Print_Titles" localSheetId="2">Budowle!$1:$2</definedName>
    <definedName name="_xlnm.Print_Titles" localSheetId="1">'Budynki_-_wykaz'!$1:$2</definedName>
    <definedName name="_xlnm.Print_Titles" localSheetId="4">'Budynki_WM_obce_-_lokale_gminne'!$1:$3</definedName>
    <definedName name="_xlnm.Print_Titles" localSheetId="3">'Budynki_WM_ZBM_-_lokale_gminne_'!$1:$3</definedName>
  </definedNames>
  <calcPr calcId="162913"/>
</workbook>
</file>

<file path=xl/calcChain.xml><?xml version="1.0" encoding="utf-8"?>
<calcChain xmlns="http://schemas.openxmlformats.org/spreadsheetml/2006/main">
  <c r="F385" i="6" l="1"/>
  <c r="F166" i="5"/>
  <c r="C31" i="5" l="1"/>
  <c r="F77" i="5"/>
  <c r="F5" i="6"/>
  <c r="F6" i="6"/>
  <c r="F7" i="6"/>
  <c r="F8" i="6"/>
  <c r="F9" i="6"/>
  <c r="F11" i="6"/>
  <c r="F17" i="6"/>
  <c r="F18" i="6"/>
  <c r="F19" i="6"/>
  <c r="F20" i="6"/>
  <c r="F21" i="6"/>
  <c r="F22" i="6"/>
  <c r="F24" i="6"/>
  <c r="F25" i="6"/>
  <c r="F26" i="6"/>
  <c r="F30" i="6"/>
  <c r="F32" i="6"/>
  <c r="F34" i="6"/>
  <c r="F36" i="6"/>
  <c r="F37" i="6"/>
  <c r="F39" i="6"/>
  <c r="F40" i="6"/>
  <c r="F41" i="6"/>
  <c r="F42" i="6"/>
  <c r="F43" i="6"/>
  <c r="F44" i="6"/>
  <c r="F45" i="6"/>
  <c r="F46" i="6"/>
  <c r="F48" i="6"/>
  <c r="F51" i="6"/>
  <c r="F52" i="6"/>
  <c r="F53" i="6"/>
  <c r="F54" i="6"/>
  <c r="F55" i="6"/>
  <c r="F56" i="6"/>
  <c r="F57" i="6"/>
  <c r="F58" i="6"/>
  <c r="F59" i="6"/>
  <c r="F60" i="6"/>
  <c r="F61" i="6"/>
  <c r="F62" i="6"/>
  <c r="F63" i="6"/>
  <c r="F64" i="6"/>
  <c r="F65" i="6"/>
  <c r="F67" i="6"/>
  <c r="F69" i="6"/>
  <c r="F70" i="6"/>
  <c r="F71" i="6"/>
  <c r="F72" i="6"/>
  <c r="F73" i="6"/>
  <c r="F74" i="6"/>
  <c r="F75" i="6"/>
  <c r="F76" i="6"/>
  <c r="F77" i="6"/>
  <c r="F78" i="6"/>
  <c r="F79" i="6"/>
  <c r="F80" i="6"/>
  <c r="F81" i="6"/>
  <c r="F82" i="6"/>
  <c r="F83" i="6"/>
  <c r="F84" i="6"/>
  <c r="F85" i="6"/>
  <c r="F87" i="6"/>
  <c r="F88" i="6"/>
  <c r="F89" i="6"/>
  <c r="F90" i="6"/>
  <c r="F91" i="6"/>
  <c r="F95" i="6"/>
  <c r="F96" i="6"/>
  <c r="F97" i="6"/>
  <c r="F98" i="6"/>
  <c r="F99" i="6"/>
  <c r="F100" i="6"/>
  <c r="F101" i="6"/>
  <c r="F102" i="6"/>
  <c r="F103" i="6"/>
  <c r="F104" i="6"/>
  <c r="F105" i="6"/>
  <c r="F106" i="6"/>
  <c r="F107" i="6"/>
  <c r="F108" i="6"/>
  <c r="F109" i="6"/>
  <c r="F111" i="6"/>
  <c r="F112" i="6"/>
  <c r="F113" i="6"/>
  <c r="F114" i="6"/>
  <c r="F116" i="6"/>
  <c r="F117" i="6"/>
  <c r="F118" i="6"/>
  <c r="F120" i="6"/>
  <c r="F122" i="6"/>
  <c r="F124" i="6"/>
  <c r="F126" i="6"/>
  <c r="F127" i="6"/>
  <c r="F128" i="6"/>
  <c r="F129" i="6"/>
  <c r="F130" i="6"/>
  <c r="F131" i="6"/>
  <c r="F132" i="6"/>
  <c r="F133" i="6"/>
  <c r="F134" i="6"/>
  <c r="F135" i="6"/>
  <c r="F136" i="6"/>
  <c r="F137" i="6"/>
  <c r="F139" i="6"/>
  <c r="F140" i="6"/>
  <c r="F142" i="6"/>
  <c r="F143" i="6"/>
  <c r="F145" i="6"/>
  <c r="F146" i="6"/>
  <c r="F147" i="6"/>
  <c r="F149" i="6"/>
  <c r="F150" i="6"/>
  <c r="F151" i="6"/>
  <c r="F152" i="6"/>
  <c r="F153" i="6"/>
  <c r="F154" i="6"/>
  <c r="F155" i="6"/>
  <c r="F158" i="6"/>
  <c r="F159" i="6"/>
  <c r="F164" i="6"/>
  <c r="F166" i="6"/>
  <c r="F167" i="6"/>
  <c r="F168" i="6"/>
  <c r="F169" i="6"/>
  <c r="F170" i="6"/>
  <c r="F171" i="6"/>
  <c r="F173" i="6"/>
  <c r="F178" i="6"/>
  <c r="F182" i="6"/>
  <c r="F183" i="6"/>
  <c r="F184" i="6"/>
  <c r="F185" i="6"/>
  <c r="F186" i="6"/>
  <c r="F187" i="6"/>
  <c r="F190" i="6"/>
  <c r="F191" i="6"/>
  <c r="F192" i="6"/>
  <c r="F194" i="6"/>
  <c r="F195" i="6"/>
  <c r="F196" i="6"/>
  <c r="F197" i="6"/>
  <c r="F198" i="6"/>
  <c r="F199" i="6"/>
  <c r="F200" i="6"/>
  <c r="F201" i="6"/>
  <c r="F202" i="6"/>
  <c r="F203" i="6"/>
  <c r="F204" i="6"/>
  <c r="F205" i="6"/>
  <c r="F208" i="6"/>
  <c r="F210" i="6"/>
  <c r="F212" i="6"/>
  <c r="F213" i="6"/>
  <c r="F215" i="6"/>
  <c r="F217" i="6"/>
  <c r="F219" i="6"/>
  <c r="F220" i="6"/>
  <c r="F221" i="6"/>
  <c r="F223" i="6"/>
  <c r="F224" i="6"/>
  <c r="F225" i="6"/>
  <c r="F226" i="6"/>
  <c r="F227" i="6"/>
  <c r="F228" i="6"/>
  <c r="F229" i="6"/>
  <c r="F230" i="6"/>
  <c r="F231" i="6"/>
  <c r="F232" i="6"/>
  <c r="F233" i="6"/>
  <c r="F234" i="6"/>
  <c r="F235" i="6"/>
  <c r="F237" i="6"/>
  <c r="F239" i="6"/>
  <c r="F240" i="6"/>
  <c r="F241" i="6"/>
  <c r="F242" i="6"/>
  <c r="F243" i="6"/>
  <c r="F244" i="6"/>
  <c r="F245" i="6"/>
  <c r="F246" i="6"/>
  <c r="F247" i="6"/>
  <c r="F248" i="6"/>
  <c r="F249" i="6"/>
  <c r="F250" i="6"/>
  <c r="F251" i="6"/>
  <c r="F253" i="6"/>
  <c r="F255" i="6"/>
  <c r="F257" i="6"/>
  <c r="F258" i="6"/>
  <c r="F259" i="6"/>
  <c r="F260" i="6"/>
  <c r="F261" i="6"/>
  <c r="F262" i="6"/>
  <c r="F263" i="6"/>
  <c r="F264" i="6"/>
  <c r="F265" i="6"/>
  <c r="F266" i="6"/>
  <c r="F267" i="6"/>
  <c r="F268" i="6"/>
  <c r="F269" i="6"/>
  <c r="F270" i="6"/>
  <c r="F272" i="6"/>
  <c r="F275" i="6"/>
  <c r="F278" i="6"/>
  <c r="F280" i="6"/>
  <c r="F281" i="6"/>
  <c r="F282" i="6"/>
  <c r="F283" i="6"/>
  <c r="F284" i="6"/>
  <c r="F285" i="6"/>
  <c r="F286" i="6"/>
  <c r="F287" i="6"/>
  <c r="F288" i="6"/>
  <c r="F290" i="6"/>
  <c r="F292" i="6"/>
  <c r="F293" i="6"/>
  <c r="F294" i="6"/>
  <c r="F296" i="6"/>
  <c r="F297" i="6"/>
  <c r="F298" i="6"/>
  <c r="F299" i="6"/>
  <c r="F300" i="6"/>
  <c r="F301" i="6"/>
  <c r="F302" i="6"/>
  <c r="F303" i="6"/>
  <c r="F304" i="6"/>
  <c r="F305" i="6"/>
  <c r="F306" i="6"/>
  <c r="F307" i="6"/>
  <c r="F308" i="6"/>
  <c r="F309" i="6"/>
  <c r="F310" i="6"/>
  <c r="F311" i="6"/>
  <c r="F313" i="6"/>
  <c r="F314" i="6"/>
  <c r="F315" i="6"/>
  <c r="F317" i="6"/>
  <c r="F318" i="6"/>
  <c r="F319" i="6"/>
  <c r="F320" i="6"/>
  <c r="F321" i="6"/>
  <c r="F322" i="6"/>
  <c r="F324" i="6"/>
  <c r="F325" i="6"/>
  <c r="F326" i="6"/>
  <c r="F327" i="6"/>
  <c r="F328" i="6"/>
  <c r="F329" i="6"/>
  <c r="F330" i="6"/>
  <c r="F332" i="6"/>
  <c r="F336" i="6"/>
  <c r="F337" i="6"/>
  <c r="F338" i="6"/>
  <c r="F339" i="6"/>
  <c r="F340" i="6"/>
  <c r="F342" i="6"/>
  <c r="F343" i="6"/>
  <c r="F348" i="6"/>
  <c r="F350" i="6"/>
  <c r="F352" i="6"/>
  <c r="F354" i="6"/>
  <c r="F355" i="6"/>
  <c r="F356" i="6"/>
  <c r="F357" i="6"/>
  <c r="F358" i="6"/>
  <c r="F359" i="6"/>
  <c r="F360" i="6"/>
  <c r="F361" i="6"/>
  <c r="F362" i="6"/>
  <c r="F363" i="6"/>
  <c r="F364" i="6"/>
  <c r="F365" i="6"/>
  <c r="F366" i="6"/>
  <c r="F367" i="6"/>
  <c r="F368" i="6"/>
  <c r="F369" i="6"/>
  <c r="F370" i="6"/>
  <c r="F371" i="6"/>
  <c r="F372" i="6"/>
  <c r="F373" i="6"/>
  <c r="F374" i="6"/>
  <c r="F375" i="6"/>
  <c r="F377" i="6"/>
  <c r="F379" i="6"/>
  <c r="F381" i="6"/>
  <c r="F382" i="6"/>
  <c r="F383" i="6"/>
  <c r="F384" i="6"/>
  <c r="F4" i="6"/>
  <c r="F5" i="5"/>
  <c r="F6" i="5"/>
  <c r="F8" i="5"/>
  <c r="F9" i="5"/>
  <c r="F10" i="5"/>
  <c r="F11" i="5"/>
  <c r="F12" i="5"/>
  <c r="F13" i="5"/>
  <c r="F15" i="5"/>
  <c r="F16" i="5"/>
  <c r="F17" i="5"/>
  <c r="F18" i="5"/>
  <c r="F19" i="5"/>
  <c r="F20" i="5"/>
  <c r="F21" i="5"/>
  <c r="F22" i="5"/>
  <c r="F23" i="5"/>
  <c r="F25" i="5"/>
  <c r="F26" i="5"/>
  <c r="F28" i="5"/>
  <c r="F29" i="5"/>
  <c r="F30" i="5"/>
  <c r="F31" i="5"/>
  <c r="F32" i="5"/>
  <c r="F33" i="5"/>
  <c r="F34" i="5"/>
  <c r="F35" i="5"/>
  <c r="F37" i="5"/>
  <c r="F38" i="5"/>
  <c r="F39" i="5"/>
  <c r="F40" i="5"/>
  <c r="F41" i="5"/>
  <c r="F42" i="5"/>
  <c r="F43" i="5"/>
  <c r="F44" i="5"/>
  <c r="F45" i="5"/>
  <c r="F46" i="5"/>
  <c r="F49" i="5"/>
  <c r="F50" i="5"/>
  <c r="F51" i="5"/>
  <c r="F52" i="5"/>
  <c r="F53" i="5"/>
  <c r="F54" i="5"/>
  <c r="F55" i="5"/>
  <c r="F56" i="5"/>
  <c r="F57" i="5"/>
  <c r="F58" i="5"/>
  <c r="F59" i="5"/>
  <c r="F60" i="5"/>
  <c r="F61" i="5"/>
  <c r="F62" i="5"/>
  <c r="F63" i="5"/>
  <c r="F64" i="5"/>
  <c r="F65" i="5"/>
  <c r="F66" i="5"/>
  <c r="F67" i="5"/>
  <c r="F70" i="5"/>
  <c r="F71" i="5"/>
  <c r="F72" i="5"/>
  <c r="F73" i="5"/>
  <c r="F74" i="5"/>
  <c r="F75" i="5"/>
  <c r="F76" i="5"/>
  <c r="F78" i="5"/>
  <c r="F79" i="5"/>
  <c r="F80" i="5"/>
  <c r="F81" i="5"/>
  <c r="F85" i="5"/>
  <c r="F86" i="5"/>
  <c r="F88" i="5"/>
  <c r="F89" i="5"/>
  <c r="F90" i="5"/>
  <c r="F91" i="5"/>
  <c r="F92" i="5"/>
  <c r="F93" i="5"/>
  <c r="F94" i="5"/>
  <c r="F96" i="5"/>
  <c r="F97" i="5"/>
  <c r="F98" i="5"/>
  <c r="F99" i="5"/>
  <c r="F100" i="5"/>
  <c r="F101" i="5"/>
  <c r="F102" i="5"/>
  <c r="F103" i="5"/>
  <c r="F105" i="5"/>
  <c r="F106" i="5"/>
  <c r="F107" i="5"/>
  <c r="F109" i="5"/>
  <c r="F111" i="5"/>
  <c r="F112" i="5"/>
  <c r="F113" i="5"/>
  <c r="F116" i="5"/>
  <c r="F117" i="5"/>
  <c r="F118" i="5"/>
  <c r="F119" i="5"/>
  <c r="F120" i="5"/>
  <c r="F121" i="5"/>
  <c r="F122" i="5"/>
  <c r="F124" i="5"/>
  <c r="F125" i="5"/>
  <c r="F126" i="5"/>
  <c r="F127" i="5"/>
  <c r="F128" i="5"/>
  <c r="F129" i="5"/>
  <c r="F130" i="5"/>
  <c r="F131" i="5"/>
  <c r="F132" i="5"/>
  <c r="F133" i="5"/>
  <c r="F134" i="5"/>
  <c r="F135" i="5"/>
  <c r="F136" i="5"/>
  <c r="F138" i="5"/>
  <c r="F139" i="5"/>
  <c r="F140" i="5"/>
  <c r="F141" i="5"/>
  <c r="F143" i="5"/>
  <c r="F144" i="5"/>
  <c r="F145" i="5"/>
  <c r="F146" i="5"/>
  <c r="F148" i="5"/>
  <c r="F149" i="5"/>
  <c r="F150" i="5"/>
  <c r="F151" i="5"/>
  <c r="F152" i="5"/>
  <c r="F153" i="5"/>
  <c r="F154" i="5"/>
  <c r="F155" i="5"/>
  <c r="F156" i="5"/>
  <c r="F157" i="5"/>
  <c r="F158" i="5"/>
  <c r="F160" i="5"/>
  <c r="F161" i="5"/>
  <c r="F162" i="5"/>
  <c r="F163" i="5"/>
  <c r="F165" i="5"/>
  <c r="F4" i="5"/>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3" i="2"/>
  <c r="F224" i="2" l="1"/>
  <c r="C380" i="6"/>
  <c r="F380" i="6" s="1"/>
  <c r="C378" i="6"/>
  <c r="F378" i="6" s="1"/>
  <c r="D376" i="6"/>
  <c r="C376" i="6"/>
  <c r="F376" i="6" s="1"/>
  <c r="C353" i="6"/>
  <c r="F353" i="6" s="1"/>
  <c r="C351" i="6"/>
  <c r="F351" i="6" s="1"/>
  <c r="C349" i="6"/>
  <c r="F349" i="6" s="1"/>
  <c r="C347" i="6"/>
  <c r="F347" i="6" s="1"/>
  <c r="C346" i="6"/>
  <c r="F346" i="6" s="1"/>
  <c r="C345" i="6"/>
  <c r="F345" i="6" s="1"/>
  <c r="C344" i="6"/>
  <c r="F344" i="6" s="1"/>
  <c r="C341" i="6"/>
  <c r="F341" i="6" s="1"/>
  <c r="C335" i="6"/>
  <c r="F335" i="6" s="1"/>
  <c r="C334" i="6"/>
  <c r="F334" i="6" s="1"/>
  <c r="C333" i="6"/>
  <c r="F333" i="6" s="1"/>
  <c r="C331" i="6"/>
  <c r="F331" i="6" s="1"/>
  <c r="C323" i="6"/>
  <c r="F323" i="6" s="1"/>
  <c r="C316" i="6"/>
  <c r="F316" i="6" s="1"/>
  <c r="C312" i="6"/>
  <c r="F312" i="6" s="1"/>
  <c r="C295" i="6"/>
  <c r="F295" i="6" s="1"/>
  <c r="C291" i="6"/>
  <c r="F291" i="6" s="1"/>
  <c r="C289" i="6"/>
  <c r="F289" i="6" s="1"/>
  <c r="C279" i="6"/>
  <c r="F279" i="6" s="1"/>
  <c r="C277" i="6"/>
  <c r="F277" i="6" s="1"/>
  <c r="C276" i="6"/>
  <c r="F276" i="6" s="1"/>
  <c r="C274" i="6"/>
  <c r="F274" i="6" s="1"/>
  <c r="C273" i="6"/>
  <c r="F273" i="6" s="1"/>
  <c r="C271" i="6"/>
  <c r="F271" i="6" s="1"/>
  <c r="C256" i="6"/>
  <c r="F256" i="6" s="1"/>
  <c r="C254" i="6"/>
  <c r="F254" i="6" s="1"/>
  <c r="C252" i="6"/>
  <c r="F252" i="6" s="1"/>
  <c r="C238" i="6"/>
  <c r="F238" i="6" s="1"/>
  <c r="C236" i="6"/>
  <c r="F236" i="6" s="1"/>
  <c r="C222" i="6"/>
  <c r="F222" i="6" s="1"/>
  <c r="C218" i="6"/>
  <c r="F218" i="6" s="1"/>
  <c r="C216" i="6"/>
  <c r="F216" i="6" s="1"/>
  <c r="C214" i="6"/>
  <c r="F214" i="6" s="1"/>
  <c r="C211" i="6"/>
  <c r="F211" i="6" s="1"/>
  <c r="C209" i="6"/>
  <c r="F209" i="6" s="1"/>
  <c r="C207" i="6"/>
  <c r="F207" i="6" s="1"/>
  <c r="C206" i="6"/>
  <c r="F206" i="6" s="1"/>
  <c r="C193" i="6"/>
  <c r="F193" i="6" s="1"/>
  <c r="C189" i="6"/>
  <c r="F189" i="6" s="1"/>
  <c r="C188" i="6"/>
  <c r="F188" i="6" s="1"/>
  <c r="C181" i="6"/>
  <c r="F181" i="6" s="1"/>
  <c r="C180" i="6"/>
  <c r="F180" i="6" s="1"/>
  <c r="C179" i="6"/>
  <c r="F179" i="6" s="1"/>
  <c r="C177" i="6"/>
  <c r="F177" i="6" s="1"/>
  <c r="C176" i="6"/>
  <c r="F176" i="6" s="1"/>
  <c r="D175" i="6"/>
  <c r="C175" i="6"/>
  <c r="F175" i="6" s="1"/>
  <c r="D174" i="6"/>
  <c r="C174" i="6"/>
  <c r="C172" i="6"/>
  <c r="F172" i="6" s="1"/>
  <c r="C165" i="6"/>
  <c r="F165" i="6" s="1"/>
  <c r="D163" i="6"/>
  <c r="C163" i="6"/>
  <c r="C162" i="6"/>
  <c r="F162" i="6" s="1"/>
  <c r="C161" i="6"/>
  <c r="F161" i="6" s="1"/>
  <c r="C160" i="6"/>
  <c r="F160" i="6" s="1"/>
  <c r="C157" i="6"/>
  <c r="F157" i="6" s="1"/>
  <c r="C156" i="6"/>
  <c r="F156" i="6" s="1"/>
  <c r="C148" i="6"/>
  <c r="F148" i="6" s="1"/>
  <c r="C144" i="6"/>
  <c r="F144" i="6" s="1"/>
  <c r="C141" i="6"/>
  <c r="F141" i="6" s="1"/>
  <c r="C138" i="6"/>
  <c r="F138" i="6" s="1"/>
  <c r="C125" i="6"/>
  <c r="F125" i="6" s="1"/>
  <c r="C123" i="6"/>
  <c r="F123" i="6" s="1"/>
  <c r="C121" i="6"/>
  <c r="F121" i="6" s="1"/>
  <c r="C119" i="6"/>
  <c r="F119" i="6" s="1"/>
  <c r="C115" i="6"/>
  <c r="F115" i="6" s="1"/>
  <c r="C110" i="6"/>
  <c r="F110" i="6" s="1"/>
  <c r="C94" i="6"/>
  <c r="F94" i="6" s="1"/>
  <c r="C93" i="6"/>
  <c r="F93" i="6" s="1"/>
  <c r="C92" i="6"/>
  <c r="F92" i="6" s="1"/>
  <c r="C86" i="6"/>
  <c r="F86" i="6" s="1"/>
  <c r="C68" i="6"/>
  <c r="F68" i="6" s="1"/>
  <c r="C66" i="6"/>
  <c r="F66" i="6" s="1"/>
  <c r="D50" i="6"/>
  <c r="F50" i="6" s="1"/>
  <c r="C49" i="6"/>
  <c r="F49" i="6" s="1"/>
  <c r="C47" i="6"/>
  <c r="F47" i="6" s="1"/>
  <c r="C38" i="6"/>
  <c r="F38" i="6" s="1"/>
  <c r="C35" i="6"/>
  <c r="F35" i="6" s="1"/>
  <c r="C33" i="6"/>
  <c r="F33" i="6" s="1"/>
  <c r="C31" i="6"/>
  <c r="F31" i="6" s="1"/>
  <c r="C29" i="6"/>
  <c r="F29" i="6" s="1"/>
  <c r="C28" i="6"/>
  <c r="F28" i="6" s="1"/>
  <c r="C27" i="6"/>
  <c r="F27" i="6" s="1"/>
  <c r="C23" i="6"/>
  <c r="F23" i="6" s="1"/>
  <c r="C16" i="6"/>
  <c r="F16" i="6" s="1"/>
  <c r="C15" i="6"/>
  <c r="F15" i="6" s="1"/>
  <c r="C14" i="6"/>
  <c r="F14" i="6" s="1"/>
  <c r="C13" i="6"/>
  <c r="F13" i="6" s="1"/>
  <c r="C12" i="6"/>
  <c r="F12" i="6" s="1"/>
  <c r="C10" i="6"/>
  <c r="F10" i="6" s="1"/>
  <c r="C164" i="5"/>
  <c r="F164" i="5" s="1"/>
  <c r="C159" i="5"/>
  <c r="F159" i="5" s="1"/>
  <c r="C147" i="5"/>
  <c r="F147" i="5" s="1"/>
  <c r="C142" i="5"/>
  <c r="F142" i="5" s="1"/>
  <c r="C137" i="5"/>
  <c r="F137" i="5" s="1"/>
  <c r="C123" i="5"/>
  <c r="F123" i="5" s="1"/>
  <c r="C115" i="5"/>
  <c r="F115" i="5" s="1"/>
  <c r="C114" i="5"/>
  <c r="F114" i="5" s="1"/>
  <c r="C110" i="5"/>
  <c r="F110" i="5" s="1"/>
  <c r="C108" i="5"/>
  <c r="F108" i="5" s="1"/>
  <c r="C104" i="5"/>
  <c r="F104" i="5" s="1"/>
  <c r="C95" i="5"/>
  <c r="F95" i="5" s="1"/>
  <c r="C87" i="5"/>
  <c r="F87" i="5" s="1"/>
  <c r="C84" i="5"/>
  <c r="F84" i="5" s="1"/>
  <c r="C83" i="5"/>
  <c r="F83" i="5" s="1"/>
  <c r="C82" i="5"/>
  <c r="F82" i="5" s="1"/>
  <c r="C69" i="5"/>
  <c r="F69" i="5" s="1"/>
  <c r="C68" i="5"/>
  <c r="F68" i="5" s="1"/>
  <c r="C48" i="5"/>
  <c r="F48" i="5" s="1"/>
  <c r="C47" i="5"/>
  <c r="F47" i="5" s="1"/>
  <c r="C36" i="5"/>
  <c r="F36" i="5" s="1"/>
  <c r="C27" i="5"/>
  <c r="F27" i="5" s="1"/>
  <c r="C24" i="5"/>
  <c r="F24" i="5" s="1"/>
  <c r="C14" i="5"/>
  <c r="F14" i="5" s="1"/>
  <c r="C7" i="5"/>
  <c r="F7" i="5" s="1"/>
  <c r="E204" i="4"/>
  <c r="I16" i="1"/>
  <c r="D11" i="1"/>
  <c r="D7" i="1"/>
  <c r="D6" i="1"/>
  <c r="D3" i="1"/>
  <c r="F174" i="6" l="1"/>
  <c r="F163" i="6"/>
</calcChain>
</file>

<file path=xl/sharedStrings.xml><?xml version="1.0" encoding="utf-8"?>
<sst xmlns="http://schemas.openxmlformats.org/spreadsheetml/2006/main" count="1565" uniqueCount="1140">
  <si>
    <t>Lp.</t>
  </si>
  <si>
    <t>Nazwa jednostki</t>
  </si>
  <si>
    <t>Siedziba</t>
  </si>
  <si>
    <t>Miejsca ubezpieczenia</t>
  </si>
  <si>
    <t>REGON</t>
  </si>
  <si>
    <t>NIP</t>
  </si>
  <si>
    <t>PKD</t>
  </si>
  <si>
    <t>Opis prowadzonej działalności</t>
  </si>
  <si>
    <t>Liczba pracowników</t>
  </si>
  <si>
    <t>1.</t>
  </si>
  <si>
    <t>Urząd Miasta Białogard</t>
  </si>
  <si>
    <t>ul. 1 Maja 18, 78-200 Białogard</t>
  </si>
  <si>
    <t>ul. 1 Maja 18, 78-200 Białogard, Urząd Stanu Cywilnego, Plac Wolności 4-5, 78-200 Białogard  oraz pozostałem lokalizacje zgodnie z wykazem budynków i budowli</t>
  </si>
  <si>
    <t>000523821</t>
  </si>
  <si>
    <t>672-100-18-14</t>
  </si>
  <si>
    <t>8411Z</t>
  </si>
  <si>
    <t>Administracja samorządowa</t>
  </si>
  <si>
    <t>2.</t>
  </si>
  <si>
    <t>Gimnazjum Nr 1 im. Marii Skłodowskiej - Curie</t>
  </si>
  <si>
    <t>ul. Świdwińska 7, 78-200 Białogard</t>
  </si>
  <si>
    <t>331059764</t>
  </si>
  <si>
    <t>672-18-92-279</t>
  </si>
  <si>
    <t>8531A</t>
  </si>
  <si>
    <t>Działalność oświatowa,zajęcia dodatkowe pozalekcyjne,  wynajem sali gimnastycznej na zajęcia sportowe (piłka nożna, koszykówka, taniec)</t>
  </si>
  <si>
    <t>3.</t>
  </si>
  <si>
    <t>Gimnazjum Nr 2 im. Polskich Olimpijczyków</t>
  </si>
  <si>
    <t>ul. Kościelna 1, 78-200 Białogard</t>
  </si>
  <si>
    <t>ul. Kościelna 1, ul. Batorego, 78-200 Białogard</t>
  </si>
  <si>
    <t>331038510</t>
  </si>
  <si>
    <t>672-18-66-230</t>
  </si>
  <si>
    <t>jednostka oświatowa</t>
  </si>
  <si>
    <t>4.</t>
  </si>
  <si>
    <t>Białogardzka Biblioteka Publiczna im. Karola Estreichera</t>
  </si>
  <si>
    <t>ul. Grunwaldzka 46, 78-200 Białogard</t>
  </si>
  <si>
    <t>Biblioteka główna - 78-200 Białogard ul. Grunwaldzka 46; Filia nr 1 - 78-200 Białogard ul. Chopina 29; Filia nr 2 - 78-200 Białogard ul. Komara 25; Filia nr 3 - 78-200 Białogard ul. Dworcowa 2; Izba Tradycji Regionalnych - 78-200 Białogard Plac Wolności 4-5</t>
  </si>
  <si>
    <t>331259055</t>
  </si>
  <si>
    <t>672-18-31-556</t>
  </si>
  <si>
    <t>9101A</t>
  </si>
  <si>
    <t>Gromadzenie, opracowywanie, prechowywanie i ochrona materiałów bibliotecznych i muzealnych. Obsługa użytkowników, w tym udostępnianie zbiorów bibliotecznych.</t>
  </si>
  <si>
    <t>5.</t>
  </si>
  <si>
    <t>Miejski Ośrodek Pomocy Społecznej</t>
  </si>
  <si>
    <t>ul. Krótka 1, 78-200 Białogard</t>
  </si>
  <si>
    <t>003801491</t>
  </si>
  <si>
    <t>672-12-96-212</t>
  </si>
  <si>
    <t>8810Z</t>
  </si>
  <si>
    <t>Miejski Ośrodek Pomocy Społecznej wykonuje zadania własne gminy w zakresie pomocy społecznej. Pomocy społecznej udziela się osobom i rodzinom w szczególności z powodu: ubóstwa, sieroctwa, bezdomności, bezrobocia, niepełnosprawności, długotrwałej lub ciężkiej choroby, przemocy w rodzinie, potrzeby ochrony ofiar handlu ludźmi , potrzeby ochrony macierzyństwa lub wielodzietności, bezradności w sprawach opiekuńczo – wychowawczych i prowadzenia gospodarstwa domowego, zwłaszcza w rodzinach niepełnych lub wielodzietnych.</t>
  </si>
  <si>
    <t>6.</t>
  </si>
  <si>
    <t>Przedszkole Miejskie Nr 1 "Bajka"</t>
  </si>
  <si>
    <t>ul. 1 Maja 12, 78-200 Białogard</t>
  </si>
  <si>
    <t>320934150</t>
  </si>
  <si>
    <t>672-20-65-325</t>
  </si>
  <si>
    <t>8510Z</t>
  </si>
  <si>
    <t>wychowanie przedszkolne, działalność wychowawczo-dydaktyczna. prowadzona jest stołówka – trzy posiłki dziennie</t>
  </si>
  <si>
    <t>7.</t>
  </si>
  <si>
    <t>Przedszkole Miejskie Nr 2 „ Słoneczne”</t>
  </si>
  <si>
    <t>ul. Chopina 4A, 78-200 Białogard</t>
  </si>
  <si>
    <t>320939809</t>
  </si>
  <si>
    <t>672-20-65-532</t>
  </si>
  <si>
    <t>wychowanie przedszkolne</t>
  </si>
  <si>
    <t>8.</t>
  </si>
  <si>
    <t>Przedszkole Miejskie Nr 3 „Niezapominajka”</t>
  </si>
  <si>
    <t>ul. J. Kochanowskiego 21, 78-200 Białogard</t>
  </si>
  <si>
    <t>ul. J. Kochanowskiego 19, ul. J. Kochanowskiego 21, 78-200 Białogard</t>
  </si>
  <si>
    <t>320934120</t>
  </si>
  <si>
    <t>672-206-54-72</t>
  </si>
  <si>
    <t>wychowanie przedszkolne dla dzieci w wieku od 3 lat do 7 lat</t>
  </si>
  <si>
    <t>9.</t>
  </si>
  <si>
    <t>Szkoła Podstawowa Nr 3 im. Bolesława Krzywoustego</t>
  </si>
  <si>
    <t>ul. Chopina 8, 78-200 Białogard</t>
  </si>
  <si>
    <t>330366850</t>
  </si>
  <si>
    <t>672-11-13-944</t>
  </si>
  <si>
    <t>8520Z</t>
  </si>
  <si>
    <t>szkoła podstawowa, prowadzona jest stołówka szkolna</t>
  </si>
  <si>
    <t>10.</t>
  </si>
  <si>
    <t>Szkoła Podstawowa Nr 4 im. Mikołaja Kopernika</t>
  </si>
  <si>
    <t>ul. Grunwaldzka 53, 78-200 Białogard</t>
  </si>
  <si>
    <t>330366843</t>
  </si>
  <si>
    <t>672-11-17-310</t>
  </si>
  <si>
    <t>szkoła podstawowa</t>
  </si>
  <si>
    <t>11.</t>
  </si>
  <si>
    <t>Szkoła Podstawowa Nr 5 im. Władysława Broniewskiego</t>
  </si>
  <si>
    <t>ul.Kołobrzeska 23 78-200 Białogard</t>
  </si>
  <si>
    <t>330366866</t>
  </si>
  <si>
    <t>672-10-35-865</t>
  </si>
  <si>
    <t>852Z</t>
  </si>
  <si>
    <t>12.</t>
  </si>
  <si>
    <t>Centrum Kultury i Spotkań Europejskich</t>
  </si>
  <si>
    <t>ul. 1 Maja 15, 78-200 Białogard</t>
  </si>
  <si>
    <t>ul. 1 Maja 15, ul. Grottgera 4, 78-200 Białogard</t>
  </si>
  <si>
    <t>320551353</t>
  </si>
  <si>
    <t>672-202-96-77</t>
  </si>
  <si>
    <t>9004Z</t>
  </si>
  <si>
    <t>Eedukacja kulturalna i wychowawcza przez sztukę, informacja turystyczna i promocja miasta, organizacja spotkań europejskich, prowadzenie sekcji artystycznych, prowadzenia Kina Centrum.</t>
  </si>
  <si>
    <t>13.</t>
  </si>
  <si>
    <t>Białogardzki Ośrodek Sportu i Rekreacji Sp. z o.o.</t>
  </si>
  <si>
    <t>ul. Moniuszki 48, 78-200 Białogard</t>
  </si>
  <si>
    <t>ul. Moniuszki 29, ul. Moniuszki 48, 78-200 Białogard</t>
  </si>
  <si>
    <t>321479468</t>
  </si>
  <si>
    <t>672-207-92-38</t>
  </si>
  <si>
    <t>9311Z</t>
  </si>
  <si>
    <t>Działalność sportowo-rekreacyjna</t>
  </si>
  <si>
    <t>14.</t>
  </si>
  <si>
    <t>Zakład Gospodarki Komunalnej i Mieszkaniowej Sp. z o.o</t>
  </si>
  <si>
    <t>ul. Dąbrowszczaków 18, 78-200 Białogard</t>
  </si>
  <si>
    <t>wszystkie lokalizacje zgodnie z wykazem budynków i budowli</t>
  </si>
  <si>
    <t>321558297</t>
  </si>
  <si>
    <t>672-208-00-52</t>
  </si>
  <si>
    <t>6832Z</t>
  </si>
  <si>
    <t>zarządzanie nieruchomościami należącymi do miejskiego zasobu nieruchomości, w tym gospodarkę mieszkaniową i gospodarowanie lokalami użytkowymi, utrzymanie cmentarzy miejskich i zarządzanie nimi, utrzymanie czystości i porządku w pasach drogowych i na terenach otwartych, utrzymanie dróg miejskich i zarządzanych przez Miasto, obejmujące wykonywanie robót konserwacyjnych, porządkowych i innych nawierzchni dróg.</t>
  </si>
  <si>
    <t>Zarząd Budynków Mieszkalnych ul. Połczyńska 24, 75-815 Koszalin- Wykaz budynków</t>
  </si>
  <si>
    <t>Rodzaj budynku</t>
  </si>
  <si>
    <t>Lokalizacja (adres)</t>
  </si>
  <si>
    <t>Rok budowy</t>
  </si>
  <si>
    <t>Suma ubezpieczenia w PLN</t>
  </si>
  <si>
    <t>budynek mieszkalny</t>
  </si>
  <si>
    <t>4 Marca 26</t>
  </si>
  <si>
    <t>przychodnia</t>
  </si>
  <si>
    <t>Monte Cassino 13</t>
  </si>
  <si>
    <t>budynek użytkowy</t>
  </si>
  <si>
    <t>Andersa Władysława 24-26  UŻ.</t>
  </si>
  <si>
    <t>Barlickiego Norberta 15</t>
  </si>
  <si>
    <t>Barlickiego Norberta 17</t>
  </si>
  <si>
    <t>Barlickiego Norberta 18</t>
  </si>
  <si>
    <t>Batalionów Chłopskich 10</t>
  </si>
  <si>
    <t>budynek mieszkalno-użytkowy</t>
  </si>
  <si>
    <t>Batalionów Chłopskich 12</t>
  </si>
  <si>
    <t>Batalionów Chłopskich 13</t>
  </si>
  <si>
    <t>Batalionów Chłopskich 23</t>
  </si>
  <si>
    <t>Batalionów Chłopskich 25</t>
  </si>
  <si>
    <t>Batalionów Chłopskich 34-36</t>
  </si>
  <si>
    <t>Batalionów Chłopskich 35</t>
  </si>
  <si>
    <t>Batalionów Chłopskich 38</t>
  </si>
  <si>
    <t>Batalionów Chłopskich 40</t>
  </si>
  <si>
    <t>Batalionów Chłopskich 45</t>
  </si>
  <si>
    <t>Batalionów Chłopskich 49</t>
  </si>
  <si>
    <t>Batalionów Chłopskich 54</t>
  </si>
  <si>
    <t>Batalionów Chłopskich 6</t>
  </si>
  <si>
    <t>Batalionów Chłopskich 60</t>
  </si>
  <si>
    <t>Batalionów Chłopskich 62</t>
  </si>
  <si>
    <t>Batalionów Chłopskich 81</t>
  </si>
  <si>
    <t>Bema Józefa 8</t>
  </si>
  <si>
    <t>Bogusława  II-go  39</t>
  </si>
  <si>
    <t>Bohaterów Warszawy 36</t>
  </si>
  <si>
    <t>Bohaterów Warszawy 38</t>
  </si>
  <si>
    <t>Bohaterów Warszawy 38A</t>
  </si>
  <si>
    <t>Bolesława Chrobrego   6</t>
  </si>
  <si>
    <t>Fijałkowskiego Gracjana Bojara 1</t>
  </si>
  <si>
    <t>Bolesława Chrobrego  12</t>
  </si>
  <si>
    <t>Bolesława Chrobrego  14</t>
  </si>
  <si>
    <t>Bożka 26</t>
  </si>
  <si>
    <t>b.d</t>
  </si>
  <si>
    <t>Broniewskiego Władysława 4</t>
  </si>
  <si>
    <t>Dąbrowskiego Jarosława 14-16</t>
  </si>
  <si>
    <t>1913/1910</t>
  </si>
  <si>
    <t>Dąbrowskiego Jarosława 32</t>
  </si>
  <si>
    <t>Dąbrowskiego Jarosława 34</t>
  </si>
  <si>
    <t>Dąbrowskiego Jarosława 36</t>
  </si>
  <si>
    <t>Dąbrówki   10</t>
  </si>
  <si>
    <t>Dzieci Wrzesińskich 21</t>
  </si>
  <si>
    <t>Franciszkańska 51</t>
  </si>
  <si>
    <t>Głowackiego Bartosza 11</t>
  </si>
  <si>
    <t>Głowackiego Bartosza 13</t>
  </si>
  <si>
    <t>Gnieźnieńska 28, 28A</t>
  </si>
  <si>
    <t>Grunwaldzka 12</t>
  </si>
  <si>
    <t>Grunwaldzka 20</t>
  </si>
  <si>
    <t>Grunwaldzka 7</t>
  </si>
  <si>
    <t>Harcerska  14</t>
  </si>
  <si>
    <t>Harcerska  18</t>
  </si>
  <si>
    <t>Harcerska  8</t>
  </si>
  <si>
    <t>Harcerska 23</t>
  </si>
  <si>
    <t>Hołdu Pruskiego 7</t>
  </si>
  <si>
    <t>Jana z Kolna 22A</t>
  </si>
  <si>
    <t>Jana z Kolna 24</t>
  </si>
  <si>
    <t>Jana z Kolna 24 A, B</t>
  </si>
  <si>
    <t>Jana z Kolna 32</t>
  </si>
  <si>
    <t>Jana z Kolna 34</t>
  </si>
  <si>
    <t>Jasna 5</t>
  </si>
  <si>
    <t>Kolejowa 4</t>
  </si>
  <si>
    <t>Kolejowa 71 (przychodnia)</t>
  </si>
  <si>
    <t>Konstytucji 3 Maja   2 + ofic.</t>
  </si>
  <si>
    <t>Kont.3 Maja 23</t>
  </si>
  <si>
    <t>Kont.3 Maja 25</t>
  </si>
  <si>
    <t>Kont.3 Maja 27</t>
  </si>
  <si>
    <t>Koszalińska 68</t>
  </si>
  <si>
    <t>Kościuszki Tadeusza 16-18</t>
  </si>
  <si>
    <t>Kościuszki Tadeusza 32</t>
  </si>
  <si>
    <t>Kościuszki Tadeusza 7</t>
  </si>
  <si>
    <t>1966-1968</t>
  </si>
  <si>
    <t>Krakusa i Wandy 16</t>
  </si>
  <si>
    <t>Krakusa i Wandy 18</t>
  </si>
  <si>
    <t>Krakusa i Wandy 20</t>
  </si>
  <si>
    <t>Krakusa i Wandy 22</t>
  </si>
  <si>
    <t>Krakusa i Wandy 24</t>
  </si>
  <si>
    <t>Krakusa i Wandy 26</t>
  </si>
  <si>
    <t>Krakusa i Wandy 30</t>
  </si>
  <si>
    <t>Kwiatkowskiego 22-22a/ Na Skarpie 1-3</t>
  </si>
  <si>
    <t>budynek mieszkalny (gospodarczy)</t>
  </si>
  <si>
    <t>Kwiatkowskiego Eugeniusza 14-16</t>
  </si>
  <si>
    <t>początek la 60 tych</t>
  </si>
  <si>
    <t>Lechicka 29</t>
  </si>
  <si>
    <t>Lechicka 3</t>
  </si>
  <si>
    <t>Lechicka 31</t>
  </si>
  <si>
    <t>Lechicka 51A</t>
  </si>
  <si>
    <t>Lechicka 54</t>
  </si>
  <si>
    <t>Lechicka 64</t>
  </si>
  <si>
    <t>Legnicka  17</t>
  </si>
  <si>
    <t>Legnicka  23</t>
  </si>
  <si>
    <t>Łużycka 1</t>
  </si>
  <si>
    <t>Łużycka 10</t>
  </si>
  <si>
    <t>Łużycka 4</t>
  </si>
  <si>
    <t>Łużycka 52-54</t>
  </si>
  <si>
    <t>Mariańska 11</t>
  </si>
  <si>
    <t>Mariańska 16</t>
  </si>
  <si>
    <t>Mariańska 19</t>
  </si>
  <si>
    <t>Mariańska 20</t>
  </si>
  <si>
    <t>Mariańska 21</t>
  </si>
  <si>
    <t>Mariańska 23</t>
  </si>
  <si>
    <t>Mariańska 4</t>
  </si>
  <si>
    <t>Mariańska 6- oficyna</t>
  </si>
  <si>
    <t>Mariańska 8</t>
  </si>
  <si>
    <t>Mieszka I 16</t>
  </si>
  <si>
    <t>Mieszka I 2</t>
  </si>
  <si>
    <t>Mieszka I 23-23A</t>
  </si>
  <si>
    <t>Mieszka I 8</t>
  </si>
  <si>
    <t>Młyńska 58</t>
  </si>
  <si>
    <t>Młyńska 67</t>
  </si>
  <si>
    <t>Młyńska 75</t>
  </si>
  <si>
    <t>Młyńska 77</t>
  </si>
  <si>
    <t>Młyńska 82-84</t>
  </si>
  <si>
    <t>Modrzejewskiej 26</t>
  </si>
  <si>
    <t>Modrzejewskiej 28</t>
  </si>
  <si>
    <t>Modrzejewskiej 29, 29a</t>
  </si>
  <si>
    <t>Modrzejewskiej 39</t>
  </si>
  <si>
    <t>Modrzejewskiej 62-66</t>
  </si>
  <si>
    <t>Moniuszki Stanisława 11</t>
  </si>
  <si>
    <t>Moniuszki Stanisława 13</t>
  </si>
  <si>
    <t>Morska 12</t>
  </si>
  <si>
    <t>Morska 18</t>
  </si>
  <si>
    <t>Morska 21-21A</t>
  </si>
  <si>
    <t>Morska 23</t>
  </si>
  <si>
    <t>Morska 4</t>
  </si>
  <si>
    <t>Morska 9</t>
  </si>
  <si>
    <t>Morska 9a</t>
  </si>
  <si>
    <t>Niepodległości 1</t>
  </si>
  <si>
    <t>Niepodległości 11</t>
  </si>
  <si>
    <t>Niepodległości 13</t>
  </si>
  <si>
    <t>Niepodległości 15</t>
  </si>
  <si>
    <t>Niepodległości 3</t>
  </si>
  <si>
    <t>Niepodległości 32</t>
  </si>
  <si>
    <t>Niepodległości 37</t>
  </si>
  <si>
    <t>Niepodległości 39</t>
  </si>
  <si>
    <t>Niepodległości 4</t>
  </si>
  <si>
    <t>Niepodległości 40</t>
  </si>
  <si>
    <t>Niepodległości 43</t>
  </si>
  <si>
    <t>Niepodległości 45</t>
  </si>
  <si>
    <t>Niepodległości 49</t>
  </si>
  <si>
    <t>Niepodległości 5</t>
  </si>
  <si>
    <t>Niepodległości 7</t>
  </si>
  <si>
    <t>Niepodległości 9</t>
  </si>
  <si>
    <t>Odrodzenia 34</t>
  </si>
  <si>
    <t>Partyzantów 15</t>
  </si>
  <si>
    <t>Piłsudskiego 11-15</t>
  </si>
  <si>
    <t>Piłsudskiego 19 A</t>
  </si>
  <si>
    <t>Piłsudskiego 25</t>
  </si>
  <si>
    <t>Piłsudskiego 26</t>
  </si>
  <si>
    <t>Piłsudskiego 28 A-B</t>
  </si>
  <si>
    <t>Piłsudskiego 90</t>
  </si>
  <si>
    <t>Plac Wolności 2-3  (biura )</t>
  </si>
  <si>
    <t>Płowce   1</t>
  </si>
  <si>
    <t>Płowce   11</t>
  </si>
  <si>
    <t>Płowce   6</t>
  </si>
  <si>
    <t>Płowce   9</t>
  </si>
  <si>
    <t>Płowce 10</t>
  </si>
  <si>
    <t>Podgrodzie   10</t>
  </si>
  <si>
    <t>Podgrodzie   4</t>
  </si>
  <si>
    <t>budynek użytkowy (biurowy,magazyn, kotłownia)</t>
  </si>
  <si>
    <t>Połczyńska 24   (ZBM)</t>
  </si>
  <si>
    <t>Połczyńska 67E</t>
  </si>
  <si>
    <t>Połczyńska 71-71A</t>
  </si>
  <si>
    <t>Powst. Wielkopolskich 17</t>
  </si>
  <si>
    <t>Powst. Wielkopolskich 30</t>
  </si>
  <si>
    <t>Powst. Wielkopolskich 38</t>
  </si>
  <si>
    <t>Projektantów 1</t>
  </si>
  <si>
    <t>Przemysłowa 4D</t>
  </si>
  <si>
    <t>Przemysłowa 4E</t>
  </si>
  <si>
    <t>Przemysłowa 4G</t>
  </si>
  <si>
    <t>Przemysłowa 4H</t>
  </si>
  <si>
    <t>Przemysłowa 4J</t>
  </si>
  <si>
    <t>Przemysłowa 4K</t>
  </si>
  <si>
    <t>Ruszczyca Fryderyka 14</t>
  </si>
  <si>
    <t>1940-1950</t>
  </si>
  <si>
    <t>Rzemieślnicza 3</t>
  </si>
  <si>
    <t>Rzemieślnicza 5</t>
  </si>
  <si>
    <t>Spokojna 67</t>
  </si>
  <si>
    <t>Spółdzielcza 16</t>
  </si>
  <si>
    <t>Spółdzielcza 19 -oficyna</t>
  </si>
  <si>
    <t>Spółdzielcza 29</t>
  </si>
  <si>
    <t>Szczecińska 27</t>
  </si>
  <si>
    <t>Szpitalna   10</t>
  </si>
  <si>
    <t>Szpitalna   8</t>
  </si>
  <si>
    <t>Św. Wojciecha 1</t>
  </si>
  <si>
    <t>Wenedów 5A-E</t>
  </si>
  <si>
    <t>Wojska Polskiego 3</t>
  </si>
  <si>
    <t>Wróblewskiego Walerego 10</t>
  </si>
  <si>
    <t>Wróblewskiego Walerego 11</t>
  </si>
  <si>
    <t>Wróblewskiego Walerego 12</t>
  </si>
  <si>
    <t>Wróblewskiego Walerego 15</t>
  </si>
  <si>
    <t>Wróblewskiego Walerego 16</t>
  </si>
  <si>
    <t>Wróblewskiego Walerego 17</t>
  </si>
  <si>
    <t>Wróblewskiego Walerego 18</t>
  </si>
  <si>
    <t>Wróblewskiego Walerego 19</t>
  </si>
  <si>
    <t>Wróblewskiego Walerego 20</t>
  </si>
  <si>
    <t>Wróblewskiego Walerego 22</t>
  </si>
  <si>
    <t>Wróblewskiego Walerego 24</t>
  </si>
  <si>
    <t>Wróblewskiego Walerego 4-6</t>
  </si>
  <si>
    <t>Wróblewskiego Walerego 7</t>
  </si>
  <si>
    <t>Wróblewskiego Walerego 9</t>
  </si>
  <si>
    <t>Zacisze 26-28</t>
  </si>
  <si>
    <t>Zwycięstwa 157</t>
  </si>
  <si>
    <t>Zwycięstwa 168</t>
  </si>
  <si>
    <t>Zwycięstwa 172</t>
  </si>
  <si>
    <t>Zwycięstwa 42</t>
  </si>
  <si>
    <t>Żwirki i Wigury 2</t>
  </si>
  <si>
    <t>Żwirowa 6</t>
  </si>
  <si>
    <t>Aleja Monte Cassino 2</t>
  </si>
  <si>
    <t>Rada Osiedla "Lechitów"</t>
  </si>
  <si>
    <t>Łużycka 30</t>
  </si>
  <si>
    <t>Rada Osiedla „Nowobramskie”</t>
  </si>
  <si>
    <t>Dworcowa 10</t>
  </si>
  <si>
    <t>Dąbrowskiego Jarosława 6</t>
  </si>
  <si>
    <t>Połtawska 4 B</t>
  </si>
  <si>
    <t>Połtawska 4 D</t>
  </si>
  <si>
    <t>Wyspiańskiego Stanisława 4</t>
  </si>
  <si>
    <t>Brzozowa 14</t>
  </si>
  <si>
    <t>budynek wielofunkcyjny</t>
  </si>
  <si>
    <t>Rynek Staromiejski 14</t>
  </si>
  <si>
    <t>szalet</t>
  </si>
  <si>
    <t>Szalet - Księdza Domina 3</t>
  </si>
  <si>
    <t>Połtawska – szalet</t>
  </si>
  <si>
    <t>Młyńska – szalet</t>
  </si>
  <si>
    <t>Szalet – Armii Krajowej</t>
  </si>
  <si>
    <t>garaże</t>
  </si>
  <si>
    <t>garaże i budynki gospodarcze - 24 kpl.</t>
  </si>
  <si>
    <t>garaże i budynki gospodarcze - 27 kpl.</t>
  </si>
  <si>
    <t>garaże i budynki gospodarcze - 52 kpl.</t>
  </si>
  <si>
    <t>garaże wolnostojące - budynki gospodarcze 20 kpl.</t>
  </si>
  <si>
    <t>1970-1975</t>
  </si>
  <si>
    <t>Partyzantów – garaże</t>
  </si>
  <si>
    <t>pustostan</t>
  </si>
  <si>
    <t>Paproci 6</t>
  </si>
  <si>
    <t>budynek użytkowy/pustostan</t>
  </si>
  <si>
    <t>Kazimierza Wielkiego 7</t>
  </si>
  <si>
    <t>budynek garażowy</t>
  </si>
  <si>
    <t>Słupska – wieża ciśnień</t>
  </si>
  <si>
    <t>Monte Cassino 2</t>
  </si>
  <si>
    <t>Rodzaj budowli</t>
  </si>
  <si>
    <t>Wykaz gminnych lokali mieszkalnych i użytkowych w budynkach wspólnot mieszkaniowych zarządzanych przez ZBM</t>
  </si>
  <si>
    <t>Adres</t>
  </si>
  <si>
    <t>Powierzchnia lokali mieszkalnych gminnych (m2)</t>
  </si>
  <si>
    <t>Powierzchnia lokali użytkowych gminnych (m2)</t>
  </si>
  <si>
    <t>Rok budowy (modernizacji)</t>
  </si>
  <si>
    <t>Andersa Władysława 4-6</t>
  </si>
  <si>
    <t>Barlickiego Norberta 9</t>
  </si>
  <si>
    <t>Barlickiego Norberta 22</t>
  </si>
  <si>
    <t>Bolesława Chrobrego 8</t>
  </si>
  <si>
    <t>Bolesława Chrobrego 16</t>
  </si>
  <si>
    <t>Bolesława Krzywoustego 18</t>
  </si>
  <si>
    <t>Chełmońskiego Józefa 1</t>
  </si>
  <si>
    <t>Dzieci Wrzesińskich 11</t>
  </si>
  <si>
    <t>Dzieci Wrzesińskich 28</t>
  </si>
  <si>
    <t>Dzieci Wrzesińskich 30</t>
  </si>
  <si>
    <t>Dzieci Wrzesińskich 32</t>
  </si>
  <si>
    <t>Dzieci Wrzesińskich 34</t>
  </si>
  <si>
    <t>Gnieźnieńska 22</t>
  </si>
  <si>
    <t>Gnieźnieńska 30-30A</t>
  </si>
  <si>
    <t>Harcerska 16</t>
  </si>
  <si>
    <t>Harcerska 19</t>
  </si>
  <si>
    <t>Kaszubska 5</t>
  </si>
  <si>
    <t>Kaszubska 7</t>
  </si>
  <si>
    <t>Kaszubska 11</t>
  </si>
  <si>
    <t>Kaszubska 18</t>
  </si>
  <si>
    <t>Kaszubska 22</t>
  </si>
  <si>
    <t>Kaszubska 29</t>
  </si>
  <si>
    <t>Kaszubska 31</t>
  </si>
  <si>
    <t>Konstytucji 3 Maja 11</t>
  </si>
  <si>
    <t>Konstytucji 3 Maja 13</t>
  </si>
  <si>
    <t>Konstytucji 3 Maja 15</t>
  </si>
  <si>
    <t>Konstytucji 3 Maja 17</t>
  </si>
  <si>
    <t>Konstytucji 3 Maja 35</t>
  </si>
  <si>
    <t>Krakusa i Wandy 14</t>
  </si>
  <si>
    <t>Księdza Domina Czesława 6</t>
  </si>
  <si>
    <t>Księdza Kard. Wyszyńskiego Stefana 14</t>
  </si>
  <si>
    <t>Lechicka 2</t>
  </si>
  <si>
    <t>Lechicka 5</t>
  </si>
  <si>
    <t>Lechicka 10</t>
  </si>
  <si>
    <t>Lechicka 11</t>
  </si>
  <si>
    <t>Lechicka 13</t>
  </si>
  <si>
    <t>Lechicka 25-27 - Łużycka 46</t>
  </si>
  <si>
    <t>Legnicka 19</t>
  </si>
  <si>
    <t>Lutyków 25-27</t>
  </si>
  <si>
    <t>Lutyków 33-35</t>
  </si>
  <si>
    <t>Łużycka 9</t>
  </si>
  <si>
    <t>Łużycka 13</t>
  </si>
  <si>
    <t>Łużycka 30-32</t>
  </si>
  <si>
    <t>Łużycka 47-49</t>
  </si>
  <si>
    <t>Łużycka 48</t>
  </si>
  <si>
    <t>Łużycka 50</t>
  </si>
  <si>
    <t>Mariańska 24</t>
  </si>
  <si>
    <t>Mariańska 25</t>
  </si>
  <si>
    <t>Mariańska 26</t>
  </si>
  <si>
    <t>Mieszka I-go 19</t>
  </si>
  <si>
    <t>Modrzejewskiej Heleny 1</t>
  </si>
  <si>
    <t>Modrzejewskiej Heleny 9-11</t>
  </si>
  <si>
    <t>Modrzejewskiej Heleny 14</t>
  </si>
  <si>
    <t>Modrzejewskiej Heleny 18</t>
  </si>
  <si>
    <t>Modrzejewskiej Heleny 31</t>
  </si>
  <si>
    <t>Modrzejewskiej Heleny 41</t>
  </si>
  <si>
    <t>Plac Gwiaździsty 3</t>
  </si>
  <si>
    <t>Połczyńska 102A</t>
  </si>
  <si>
    <t>Powstańców Wielkopolskich 32</t>
  </si>
  <si>
    <t>Skłodowskiej-Curie Marii 4</t>
  </si>
  <si>
    <t>Świętego Wojciecha 17</t>
  </si>
  <si>
    <t>Wojska Polskiego 8</t>
  </si>
  <si>
    <t>Wróblewskiego Walerego 2</t>
  </si>
  <si>
    <t>Wróblewskiego Walerego 8</t>
  </si>
  <si>
    <t>Wróblewskiego Walerego 25</t>
  </si>
  <si>
    <t>Wróblewskiego Walerego 26</t>
  </si>
  <si>
    <t>Wróblewskiego Walerego 27</t>
  </si>
  <si>
    <t>Zacisze 18</t>
  </si>
  <si>
    <t>Zwycięstwa 8</t>
  </si>
  <si>
    <t>Zwycięstwa 144</t>
  </si>
  <si>
    <t>Zwycięstwa 160</t>
  </si>
  <si>
    <t>Zwycięstwa 162</t>
  </si>
  <si>
    <t>Zwycięstwa 164</t>
  </si>
  <si>
    <t>Zwycięstwa 170</t>
  </si>
  <si>
    <t>Zwycięstwa 180</t>
  </si>
  <si>
    <t>Zwycięstwa 252</t>
  </si>
  <si>
    <t>Artylerzystów 2</t>
  </si>
  <si>
    <t>Batalionów Chłopskich 4</t>
  </si>
  <si>
    <t>Batalionów Chłopskich 8</t>
  </si>
  <si>
    <t>Batalionów Chłopskich 24-26</t>
  </si>
  <si>
    <t>Batalionów Chłopskich 39</t>
  </si>
  <si>
    <t>Batalionów Chłopskich 56</t>
  </si>
  <si>
    <t>Batalionów Chłopskich 58</t>
  </si>
  <si>
    <t>Batalionów Chłopskich 98</t>
  </si>
  <si>
    <t>Bogusława II 32</t>
  </si>
  <si>
    <t>Chopina Fryderyka 3</t>
  </si>
  <si>
    <t>Chopina Fryderyka 17-19</t>
  </si>
  <si>
    <t>Dąbrowskiego Jarosława 44-46</t>
  </si>
  <si>
    <t>Głowackiego Bartosza 8</t>
  </si>
  <si>
    <t>Głowackiego Bartosza 11A</t>
  </si>
  <si>
    <t>Głowackiego Bartosza 11C</t>
  </si>
  <si>
    <t>Hołdu Pruskiego 9</t>
  </si>
  <si>
    <t>Hołdu Pruskiego 10</t>
  </si>
  <si>
    <t>Jana z Kolna 22</t>
  </si>
  <si>
    <t>Koszalińska 70</t>
  </si>
  <si>
    <t>Kościuszki Tadeusza 57</t>
  </si>
  <si>
    <t>Kościuszki Tadeusza 59</t>
  </si>
  <si>
    <t>Marii Ludwiki 5</t>
  </si>
  <si>
    <t>Marszałka Piłsudskiego Józefa 3</t>
  </si>
  <si>
    <t>Marszałka Piłsudskiego Józefa 4</t>
  </si>
  <si>
    <t>Marszałka Piłsudskiego Józefa 10</t>
  </si>
  <si>
    <t>Marszałka Piłsudskiego Józefa 20</t>
  </si>
  <si>
    <t>Marszałka Piłsudskiego Józefa 23</t>
  </si>
  <si>
    <t>Marszałka Piłsudskiego Józefa 27</t>
  </si>
  <si>
    <t>Marszałka Piłsudskiego Józefa 29</t>
  </si>
  <si>
    <t>Marszałka Piłsudskiego Józefa 31A</t>
  </si>
  <si>
    <t>Marszałka Piłsudskiego J. 35 - Kościuszki T. 1</t>
  </si>
  <si>
    <t>Marszałka Piłsudskiego Józefa 40</t>
  </si>
  <si>
    <t>Marszałka Piłsudskiego Józefa 60</t>
  </si>
  <si>
    <t>Marszałka Piłsudskiego Józefa 73</t>
  </si>
  <si>
    <t>Matejki Jana 12</t>
  </si>
  <si>
    <t>Matejki Jana 19</t>
  </si>
  <si>
    <t>Matejki Jana 23</t>
  </si>
  <si>
    <t>Matejki J. 25 - Waryńskiego L. 4</t>
  </si>
  <si>
    <t>Mickiewicza Adama 13</t>
  </si>
  <si>
    <t>Mickiewicza Adama 17</t>
  </si>
  <si>
    <t>Młyńska 51-53 - Plac Kilińskiego Jana 1</t>
  </si>
  <si>
    <t>Młyńska 52A</t>
  </si>
  <si>
    <t>Młyńska 62</t>
  </si>
  <si>
    <t>Młyńska 72-74a</t>
  </si>
  <si>
    <t>Młyńska 79</t>
  </si>
  <si>
    <t>Młyńska 81</t>
  </si>
  <si>
    <t>Morska 66</t>
  </si>
  <si>
    <t>Morska 98</t>
  </si>
  <si>
    <t>Niepodległości 12</t>
  </si>
  <si>
    <t>Niepodległości 14</t>
  </si>
  <si>
    <t>Niepodległości 16</t>
  </si>
  <si>
    <t>Niepodległości 18</t>
  </si>
  <si>
    <t>Niepodległości 20</t>
  </si>
  <si>
    <t>Niepodległości 23</t>
  </si>
  <si>
    <t>Niepodległości 25</t>
  </si>
  <si>
    <t>Niepodległości 30</t>
  </si>
  <si>
    <t>Niepodległości 41</t>
  </si>
  <si>
    <t>Niepodległości 47</t>
  </si>
  <si>
    <t>Orląt Lwowskich 17</t>
  </si>
  <si>
    <t>Partyzantów 13</t>
  </si>
  <si>
    <t>Rejtana Tadeusza 1</t>
  </si>
  <si>
    <t>Rotm. W. Pileckiego 2 - Zwycięstwa 129</t>
  </si>
  <si>
    <t>Rotm. W. Pileckiego 4</t>
  </si>
  <si>
    <t>Rotm. W. Pileckiego 15</t>
  </si>
  <si>
    <t>Rotm. W. Pileckiego 17</t>
  </si>
  <si>
    <t>Ruszczyca Ferdynanda 14a</t>
  </si>
  <si>
    <t>Rybacka 15-17</t>
  </si>
  <si>
    <t>Sienkiewicza Henryka 2-6</t>
  </si>
  <si>
    <t>Spółdzielcza 19</t>
  </si>
  <si>
    <t>Spółdzielcza 25</t>
  </si>
  <si>
    <t>Spółdzielcza 27</t>
  </si>
  <si>
    <t>Sygietyńskiego Tadeusza 10-16</t>
  </si>
  <si>
    <t>Szczecińska 21</t>
  </si>
  <si>
    <t>Szymanowskiego Karola 25</t>
  </si>
  <si>
    <t>Westerplatte 34</t>
  </si>
  <si>
    <t>Zwycięstwa 95</t>
  </si>
  <si>
    <t>Zwycięstwa 131</t>
  </si>
  <si>
    <t>Zwycięstwa 133</t>
  </si>
  <si>
    <t>Zwycięstwa 135</t>
  </si>
  <si>
    <t>Zwycięstwa 161</t>
  </si>
  <si>
    <t>Zwycięstwa 163</t>
  </si>
  <si>
    <t>Zwycięstwa 165</t>
  </si>
  <si>
    <t>Zwycięstwa 173</t>
  </si>
  <si>
    <t>Zwycięstwa 175</t>
  </si>
  <si>
    <t>Zwycięstwa 181</t>
  </si>
  <si>
    <t>Wykaz gminnych lokali mieszkalnych i użytkowych w budynkach wspólnot mieszkaniowych zarządzanych przez innych zarządców niż ZBM</t>
  </si>
  <si>
    <t>L.p.</t>
  </si>
  <si>
    <t>Asnyka A. 3 - Mickiewicza A. 7</t>
  </si>
  <si>
    <t>Asnyka Adama 17</t>
  </si>
  <si>
    <t>Armii Krajowej 9</t>
  </si>
  <si>
    <t>Bałtycka 1-7</t>
  </si>
  <si>
    <t>Bałtycka 2-2A</t>
  </si>
  <si>
    <t>Bałtycka 4-10</t>
  </si>
  <si>
    <t>Bałtycka 9-33</t>
  </si>
  <si>
    <t>Bałtycka 12-18</t>
  </si>
  <si>
    <t>Bałtycka 20-26</t>
  </si>
  <si>
    <t>Bałtycka 28-34</t>
  </si>
  <si>
    <t>Bałtycka 35-51</t>
  </si>
  <si>
    <t>Bałtycka 36-42</t>
  </si>
  <si>
    <t>Bałtycka 53-67</t>
  </si>
  <si>
    <t>Batalionów Chłopskich 42-44</t>
  </si>
  <si>
    <t>Batalionów Chłopskich 80</t>
  </si>
  <si>
    <t>Batalionów Chłopskich 82</t>
  </si>
  <si>
    <t>Bogusława II 16 - Dąbrówki 3 - Ks. Anastazji 1</t>
  </si>
  <si>
    <t>Bogusława II 18-24</t>
  </si>
  <si>
    <t>Bogusława II 26</t>
  </si>
  <si>
    <t>Bogusława II 28-30</t>
  </si>
  <si>
    <t>Broniewskiego Władysława 1-3</t>
  </si>
  <si>
    <t>Broniewskiego Władysława 5-7</t>
  </si>
  <si>
    <t>Broniewskiego Władysława 8-10-12</t>
  </si>
  <si>
    <t>Broniewskiego Władysława 9-11</t>
  </si>
  <si>
    <t>Broniewskiego Władysława 13-15</t>
  </si>
  <si>
    <t>Budowniczych 1-9</t>
  </si>
  <si>
    <t>Budowniczych 11-19</t>
  </si>
  <si>
    <t>Budowniczych 21-29</t>
  </si>
  <si>
    <t>Chałubińskiego 10a-c</t>
  </si>
  <si>
    <t>Chopina Fryderyka 15</t>
  </si>
  <si>
    <t>Dąbrówki 2-4</t>
  </si>
  <si>
    <t>Dworcowa 1-3 - Zwycięstwa 19</t>
  </si>
  <si>
    <t>Dworcowa 2</t>
  </si>
  <si>
    <t>Dworcowa 4</t>
  </si>
  <si>
    <t>Dworcowa 6-10</t>
  </si>
  <si>
    <t>Dworcowa 9</t>
  </si>
  <si>
    <t>Dworcowa 11-15</t>
  </si>
  <si>
    <t>Dworcowa 12</t>
  </si>
  <si>
    <t>Dworcowa 17</t>
  </si>
  <si>
    <t>Franciszkańska 19-19A</t>
  </si>
  <si>
    <t>Głowackiego Bartosza 11B</t>
  </si>
  <si>
    <t>Grunwaldzka 11</t>
  </si>
  <si>
    <t>Hołdu Pruskiego 3</t>
  </si>
  <si>
    <t>Hołdu Pruskiego 5</t>
  </si>
  <si>
    <t>Hołdu Pruskiego 12a-c</t>
  </si>
  <si>
    <t>Jana z Kolna 4</t>
  </si>
  <si>
    <t>Jana z Kolna 6</t>
  </si>
  <si>
    <t>Jana z Kolna 8</t>
  </si>
  <si>
    <t>Jana z Kolna 10</t>
  </si>
  <si>
    <t>Jana z Kolna 16</t>
  </si>
  <si>
    <t>Jana z Kolna 20</t>
  </si>
  <si>
    <t>Jana z Kolna 26</t>
  </si>
  <si>
    <t>Jana z Kolna 28</t>
  </si>
  <si>
    <t>Jana z Kolna 30</t>
  </si>
  <si>
    <t>Karłowicza Mieczysława 2-4</t>
  </si>
  <si>
    <t>Karłowicza Mieczysława 9-9C</t>
  </si>
  <si>
    <t>Karłowicza Mieczysława 11-11A</t>
  </si>
  <si>
    <t>Karłowicza Mieczysława 13D-13E</t>
  </si>
  <si>
    <t>Kazimierza Wielkiego 2-4</t>
  </si>
  <si>
    <t>Kazimierza Wielkiego 6-8</t>
  </si>
  <si>
    <t>Kościuszki Tadeusza 30</t>
  </si>
  <si>
    <t>Kościuszki Tadeusza 55</t>
  </si>
  <si>
    <t>Księżnej Anastazji 3-7</t>
  </si>
  <si>
    <t>Ks. Anastazji 6 - Młyńska 15 - Zawiszy Czarnego 3-7</t>
  </si>
  <si>
    <t>Ks. Anastazji 8 - Zawiszy Czarnego 10</t>
  </si>
  <si>
    <t>Księżnej Anastazji 9</t>
  </si>
  <si>
    <t>Księżnej Anastazji 11</t>
  </si>
  <si>
    <t>Marszałka Piłsudskiego Józefa 1</t>
  </si>
  <si>
    <t>Marszałka Piłsudskiego Józefa 2</t>
  </si>
  <si>
    <t>Marszałka Piłsudskiego Józefa 6</t>
  </si>
  <si>
    <t>Marszałka Piłsudskiego Józefa 8</t>
  </si>
  <si>
    <t>Marszałka Piłsudskiego Józefa 12</t>
  </si>
  <si>
    <t>Marszałka Piłsudskiego Józefa 14</t>
  </si>
  <si>
    <t>Marszałka Piłsudskiego Józefa 16</t>
  </si>
  <si>
    <t>Marszałka Piłsudskiego Józefa 18</t>
  </si>
  <si>
    <t>Marszałka Piłsudskiego Józefa 19</t>
  </si>
  <si>
    <t>Marszałka Piłsudskiego Józefa 21</t>
  </si>
  <si>
    <t>Marszałka Piłsudskiego Józefa 22</t>
  </si>
  <si>
    <t>Marszałka Piłsudskiego Józefa 24</t>
  </si>
  <si>
    <t>Marszałka Piłsudskiego Józefa 30-32</t>
  </si>
  <si>
    <t>Marszałka Piłsudskiego Józefa 31</t>
  </si>
  <si>
    <t>Marszałka Piłsudskiego Józefa 64</t>
  </si>
  <si>
    <t>Marszałka Piłsudskiego Józefa 66-68</t>
  </si>
  <si>
    <t>Marszałka Piłsudskiego Józefa 67</t>
  </si>
  <si>
    <t>Marszałka Piłsudskiego Józefa 70-72</t>
  </si>
  <si>
    <t>Marszałka Piłsudskiego Józefa 71</t>
  </si>
  <si>
    <t>Marszałka Piłsudskiego Józefa 75-75A</t>
  </si>
  <si>
    <t>Marszałka Piłsudskiego Józefa 76-78</t>
  </si>
  <si>
    <t>Marszałka Piłsudskiego Józefa 77-77A</t>
  </si>
  <si>
    <t>Marszałka Piłsudskiego Józefa 79-79C</t>
  </si>
  <si>
    <t>Marszałka Piłsudskiego Józefa 81-81C</t>
  </si>
  <si>
    <t>Marszałka Piłsudskiego Józefa 98A-E</t>
  </si>
  <si>
    <t>Matejki Jana 3</t>
  </si>
  <si>
    <t>Matejki Jana 5-7</t>
  </si>
  <si>
    <t>Matejki Jana 9</t>
  </si>
  <si>
    <t>Matejki Jana 11</t>
  </si>
  <si>
    <t>Matejki Jana 13-15</t>
  </si>
  <si>
    <t>Matejki Jana 14</t>
  </si>
  <si>
    <t>Matejki J. 16 - Waryńskiego L. 6</t>
  </si>
  <si>
    <t>Matejki Jana 17</t>
  </si>
  <si>
    <t>Matejki Jana 21</t>
  </si>
  <si>
    <t>Mickiewicza Adama 1-5</t>
  </si>
  <si>
    <t>Mickiewicza Adama 15</t>
  </si>
  <si>
    <t>Mickiewicza A. 19 - Młyńska 2-12   Asnyka A. 1</t>
  </si>
  <si>
    <t>Młyńska 48</t>
  </si>
  <si>
    <t>Młyńska 50</t>
  </si>
  <si>
    <t>Młyńska 54 - Kościuszki T. 61</t>
  </si>
  <si>
    <t>Młyńska 56 - Kościuszki T. 36</t>
  </si>
  <si>
    <t>Młyńska 60</t>
  </si>
  <si>
    <t>Młyńska 63</t>
  </si>
  <si>
    <t>Młyńska 64</t>
  </si>
  <si>
    <t>Młyńska 65</t>
  </si>
  <si>
    <t>Młyńska 78-78a</t>
  </si>
  <si>
    <t>Młyńska 83-83B</t>
  </si>
  <si>
    <t>Moniuszki Stanisława 1A</t>
  </si>
  <si>
    <t>Moniuszki Stanisława 5</t>
  </si>
  <si>
    <t>Moniuszki Stanisława 7</t>
  </si>
  <si>
    <t>Moniuszki Stanisława 10</t>
  </si>
  <si>
    <t>Monte Cassino 15-15C</t>
  </si>
  <si>
    <t>Monte Cassino 18-18C</t>
  </si>
  <si>
    <t>Monte Cassino 20-20B</t>
  </si>
  <si>
    <t>Morska 62-62A-64</t>
  </si>
  <si>
    <t>Morska 67-69</t>
  </si>
  <si>
    <t>Morska 68-72</t>
  </si>
  <si>
    <t>Morska 71-73</t>
  </si>
  <si>
    <t>Morska 74-76</t>
  </si>
  <si>
    <t>Morska 75</t>
  </si>
  <si>
    <t>Morska 77</t>
  </si>
  <si>
    <t>Morska 78-80</t>
  </si>
  <si>
    <t>Morska 79</t>
  </si>
  <si>
    <t>Morska 82-84</t>
  </si>
  <si>
    <t>Morska 83-85</t>
  </si>
  <si>
    <t>Morska 86-88</t>
  </si>
  <si>
    <t>Morska 87-89</t>
  </si>
  <si>
    <t>Morska 90-92</t>
  </si>
  <si>
    <t>Morska 91-93</t>
  </si>
  <si>
    <t>Morska 94-96</t>
  </si>
  <si>
    <t>Morska 95-97</t>
  </si>
  <si>
    <t>Niepodległości 2</t>
  </si>
  <si>
    <t>Niepodległości 6</t>
  </si>
  <si>
    <t>Niepodległości 8</t>
  </si>
  <si>
    <t>Niepodległości 27</t>
  </si>
  <si>
    <t>Niepodległości 29</t>
  </si>
  <si>
    <t>Niepodległości 31</t>
  </si>
  <si>
    <t>Niepodległości 33</t>
  </si>
  <si>
    <t>Niepodległości 34</t>
  </si>
  <si>
    <t>Niepodległości 35</t>
  </si>
  <si>
    <t>Nowowiejskiego Feliksa 4A-D</t>
  </si>
  <si>
    <t>Nowowiejskiego Feliksa 6A-D</t>
  </si>
  <si>
    <t>Partyzantów 11</t>
  </si>
  <si>
    <t>Partyzantów 21a-b</t>
  </si>
  <si>
    <t>Partyzantów 23a-b</t>
  </si>
  <si>
    <t>Pionierów 1-13</t>
  </si>
  <si>
    <t>Pionierów 2-26</t>
  </si>
  <si>
    <t>Plac Kilińskiego Jana 3-5 - Podgórna 1-3</t>
  </si>
  <si>
    <t>Podgórna 26</t>
  </si>
  <si>
    <t>Podgórna 30</t>
  </si>
  <si>
    <t>Podgórna 35</t>
  </si>
  <si>
    <t>Podgórna 47-49</t>
  </si>
  <si>
    <t>Podgórna 57</t>
  </si>
  <si>
    <t>Podgórna 59</t>
  </si>
  <si>
    <t>Projektantów 5-9</t>
  </si>
  <si>
    <t>Projektantów 11-15</t>
  </si>
  <si>
    <t>Rejtana Tadeusza 5-7</t>
  </si>
  <si>
    <t>Rejtana Tadeusza 6</t>
  </si>
  <si>
    <t>Rotm. W. Pileckiego 13</t>
  </si>
  <si>
    <t>Ruszczyca Ferdynanda 14E</t>
  </si>
  <si>
    <t>Rybacka 5-11</t>
  </si>
  <si>
    <t>Rybacka 18</t>
  </si>
  <si>
    <t>Rybacka 20-24</t>
  </si>
  <si>
    <t>Rynek Staromiejski 1-5</t>
  </si>
  <si>
    <t>Rynek Staromiejski 9-10-11-12-13</t>
  </si>
  <si>
    <t>Rzemieślnicza 2</t>
  </si>
  <si>
    <t>Rzemieślnicza 8-8I</t>
  </si>
  <si>
    <t>Giełdowa 8-8C</t>
  </si>
  <si>
    <t>Giełdowa 10A-D</t>
  </si>
  <si>
    <t>Giełdowa 12A-12D</t>
  </si>
  <si>
    <t>Giełdowa 16A-16C</t>
  </si>
  <si>
    <t>Giełdowa 18A-18C</t>
  </si>
  <si>
    <t>Giełdowa 20A-C</t>
  </si>
  <si>
    <t>Giełdowa 22A-22C</t>
  </si>
  <si>
    <t>Sienkiewicza Henryka 10-14 - Rybacka 19</t>
  </si>
  <si>
    <t>Spółdzielcza 1</t>
  </si>
  <si>
    <t>Spółdzielcza 9</t>
  </si>
  <si>
    <t>Spółdzielcza 11</t>
  </si>
  <si>
    <t>Spółdzielcza 13</t>
  </si>
  <si>
    <t>Spółdzielcza 15</t>
  </si>
  <si>
    <t>Spółdzielcza 17</t>
  </si>
  <si>
    <t>Sygietyńskiego Tadeusza 1-7</t>
  </si>
  <si>
    <t>Sygietyńskiego Tadeusza 9-15</t>
  </si>
  <si>
    <t>Sygietyńskiego Tadeusza 17-23</t>
  </si>
  <si>
    <t>Szymanowskiego Karola 13</t>
  </si>
  <si>
    <t>Szymanowskiego Karola 20</t>
  </si>
  <si>
    <t>Traugutta Romualda 4</t>
  </si>
  <si>
    <t>Traugutta Romualda 6-8</t>
  </si>
  <si>
    <t>Traugutta Romualda 10-12</t>
  </si>
  <si>
    <t>Traugutta Romualda 14-16</t>
  </si>
  <si>
    <t>Traugutta Romualda 18</t>
  </si>
  <si>
    <t>Wańkowicza Melchiora 10-16</t>
  </si>
  <si>
    <t>Waryńskiego Ludwika 2-2B</t>
  </si>
  <si>
    <t>Waryńskiego Ludwika 8-10</t>
  </si>
  <si>
    <t>Waryńskiego Ludwika 12-14</t>
  </si>
  <si>
    <t>Waryńskiego Ludwika 16-18</t>
  </si>
  <si>
    <t>Wieniawskiego Henryka 6-8</t>
  </si>
  <si>
    <t>Władysława IV 21-21B</t>
  </si>
  <si>
    <t>Władysława IV 23-23C</t>
  </si>
  <si>
    <t>Władysława IV 34/13</t>
  </si>
  <si>
    <t>Zawiszy Czarnego 6 - Młyńska 17</t>
  </si>
  <si>
    <t>Zawiszy Czarnego 8</t>
  </si>
  <si>
    <t>Zawiszy Czarnego 15-17</t>
  </si>
  <si>
    <t>Zubrzyckiego Leona Zbigniewa 1A-1D</t>
  </si>
  <si>
    <t>Zubrzyckiego Leona Zbigniewa 3A-3D</t>
  </si>
  <si>
    <t>Zubrzyckiego Leona Zbigniewa 5A-D</t>
  </si>
  <si>
    <t>Zubrzyckiego Leona Zbigniewa 7A-9B</t>
  </si>
  <si>
    <t>Zubrzyckiego Leona Zbigniewa 11A-C</t>
  </si>
  <si>
    <t>Zwycięstwa 51-53</t>
  </si>
  <si>
    <t>Zwycięstwa 73-75</t>
  </si>
  <si>
    <t>Zwycięstwa 77-79</t>
  </si>
  <si>
    <t>Zwycięstwa 83-87</t>
  </si>
  <si>
    <t>Zwycięstwa 121</t>
  </si>
  <si>
    <t>Zwycięstwa 143</t>
  </si>
  <si>
    <t>Zwycięstwa 151</t>
  </si>
  <si>
    <t>Zwycięstwa 155</t>
  </si>
  <si>
    <t>Zwycięstwa 167 - Hołdu Pruskiego 1</t>
  </si>
  <si>
    <t>Zwycięstwa 177-177A</t>
  </si>
  <si>
    <t>Zwycięstwa 183</t>
  </si>
  <si>
    <t>Zwycięstwa 189</t>
  </si>
  <si>
    <t>1 Maja 2-4</t>
  </si>
  <si>
    <t>1 Maja 8</t>
  </si>
  <si>
    <t>1 Maja 9</t>
  </si>
  <si>
    <t>1 Maja 10 – Ks. Kard. St. Wyszyńskiego 2A</t>
  </si>
  <si>
    <t>1 Maja 11</t>
  </si>
  <si>
    <t>Andersa Władysława 1-7</t>
  </si>
  <si>
    <t>Andersa Władysława 2</t>
  </si>
  <si>
    <t>Andersa Władysława 9-15</t>
  </si>
  <si>
    <t>Bolesława Chrobrego 20</t>
  </si>
  <si>
    <t>Bolesława Krzywoustego 3</t>
  </si>
  <si>
    <t>Chełmońskiego J. 8 - Wyspiańskiego St. 25</t>
  </si>
  <si>
    <t>Drzymały Michała 1</t>
  </si>
  <si>
    <t>Drzymały Michała 3</t>
  </si>
  <si>
    <t>Drzymały Michała 9</t>
  </si>
  <si>
    <t>Drzymały Michała 11-13</t>
  </si>
  <si>
    <t>Drzymały M. 15 - Barlickiego N. 25</t>
  </si>
  <si>
    <t>Drzymały Michała 18</t>
  </si>
  <si>
    <t>Dzieci Wrzesińskich 13</t>
  </si>
  <si>
    <t>Dzieci Wrzesińskich 17</t>
  </si>
  <si>
    <t>Dzieci Wrzesińskich 27</t>
  </si>
  <si>
    <t>Dzieci Wrzesińskich 29</t>
  </si>
  <si>
    <t>Grottgera A. 6-6A - Wyspiańskiego St. 15</t>
  </si>
  <si>
    <t>Grottgera A. 7 - Wyspiańskiego St. 17</t>
  </si>
  <si>
    <t>Grottgera Artura 8-10</t>
  </si>
  <si>
    <t>Harcerska 25</t>
  </si>
  <si>
    <t>Kaszubska 6</t>
  </si>
  <si>
    <t>Kaszubska 9</t>
  </si>
  <si>
    <t>Kaszubska 25</t>
  </si>
  <si>
    <t>Kaszubska 27</t>
  </si>
  <si>
    <t>Konstytucji 3 Maja 4</t>
  </si>
  <si>
    <t>Konstytucji 3 Maja 9</t>
  </si>
  <si>
    <t>Krakusa i Wandy 12</t>
  </si>
  <si>
    <t>Krakusa i Wandy 28</t>
  </si>
  <si>
    <t>Ks. Domina Czesława 1</t>
  </si>
  <si>
    <t>Księdza Domina Czesława 3 - szalet</t>
  </si>
  <si>
    <t>Ks. Kard. Wyszyńskiego Stefana 17</t>
  </si>
  <si>
    <t>Laskonogiego Władysława 1-5</t>
  </si>
  <si>
    <t>Legnicka 6-10</t>
  </si>
  <si>
    <t>Legnicka 21</t>
  </si>
  <si>
    <t>Legnicka 26</t>
  </si>
  <si>
    <t>Mariańska 6</t>
  </si>
  <si>
    <t>Mariańska 27 - Drzymały Michała 5</t>
  </si>
  <si>
    <t>Kolejowa 15-23</t>
  </si>
  <si>
    <t>Kolejowa 25-33</t>
  </si>
  <si>
    <t>Kolejowa 35-43</t>
  </si>
  <si>
    <t>Kolejowa 45-57</t>
  </si>
  <si>
    <t>Kolejowa 59-69</t>
  </si>
  <si>
    <t>Konstytucji 3 Maja 19</t>
  </si>
  <si>
    <t>Krakusa i Wandy 1-9</t>
  </si>
  <si>
    <t>Krakusa i Wandy 2-10</t>
  </si>
  <si>
    <t>Kretomińska 8</t>
  </si>
  <si>
    <t>Lechicka 9</t>
  </si>
  <si>
    <t>Lechicka 12</t>
  </si>
  <si>
    <t>Lechicka 14; 16-18</t>
  </si>
  <si>
    <t>Lechicka 17</t>
  </si>
  <si>
    <t>Lechicka 20-22</t>
  </si>
  <si>
    <t>Lechicka 24-30</t>
  </si>
  <si>
    <t>Lechicka 32-34; 36-38</t>
  </si>
  <si>
    <t>Lechicka 35-35A</t>
  </si>
  <si>
    <t>Lutyków 1</t>
  </si>
  <si>
    <t>Lutyków 5</t>
  </si>
  <si>
    <t>Lutyków 7</t>
  </si>
  <si>
    <t>Lutyków 9</t>
  </si>
  <si>
    <t>Lutyków 12-14</t>
  </si>
  <si>
    <t>Lutyków 16</t>
  </si>
  <si>
    <t>Lutyków 18</t>
  </si>
  <si>
    <t>Lutyków 21-23</t>
  </si>
  <si>
    <t>Lutyków 22</t>
  </si>
  <si>
    <t>Lutyków 27A-E</t>
  </si>
  <si>
    <t>Łużycka 6</t>
  </si>
  <si>
    <t>Łużycka 11</t>
  </si>
  <si>
    <t>Łużycka 17-19</t>
  </si>
  <si>
    <t>Łużycka 21</t>
  </si>
  <si>
    <t>Łużycka 25</t>
  </si>
  <si>
    <t>Łużycka 42-42B-42C</t>
  </si>
  <si>
    <t>Modrzejewskiej Heleny 3</t>
  </si>
  <si>
    <t>Modrzejewskiej Heleny 5</t>
  </si>
  <si>
    <t>Modrzejewskiej Heleny 7</t>
  </si>
  <si>
    <t>Modrzejewskiej Heleny 19</t>
  </si>
  <si>
    <t>Modrzejewskiej Heleny 20</t>
  </si>
  <si>
    <t>Modrzejewskiej Heleny 24</t>
  </si>
  <si>
    <t>Modrzejewskiej Heleny 25-27</t>
  </si>
  <si>
    <t>Modrzejewskiej Heleny 30</t>
  </si>
  <si>
    <t>Modrzejewskiej Heleny 37</t>
  </si>
  <si>
    <t>Modrzejewskiej Heleny 43</t>
  </si>
  <si>
    <t>Obotrytów 4-6A</t>
  </si>
  <si>
    <t>Obotrytów 8</t>
  </si>
  <si>
    <t>Plac Gwiaździsty 5</t>
  </si>
  <si>
    <t>Plac Gwiaździsty 7</t>
  </si>
  <si>
    <t>Połczyńska 67B-D</t>
  </si>
  <si>
    <t>Połczyńska 74</t>
  </si>
  <si>
    <t>Połtawska 7</t>
  </si>
  <si>
    <t>Poprzeczna 6A-G</t>
  </si>
  <si>
    <t>Poprzeczna 8A-B - Lutyków 24-24A</t>
  </si>
  <si>
    <t>Poprzeczna 22A-D</t>
  </si>
  <si>
    <t>Poprzeczna 24A-D</t>
  </si>
  <si>
    <t>Poprzeczna 26A-B</t>
  </si>
  <si>
    <t>Poprzeczna 28A-B</t>
  </si>
  <si>
    <t>Poprzeczna 30A-B</t>
  </si>
  <si>
    <t>Poprzeczna 32A-B</t>
  </si>
  <si>
    <t>Poprzeczna 34A-B</t>
  </si>
  <si>
    <t>Powstańców Wielkopolskich 1-5</t>
  </si>
  <si>
    <t>Powstańców Wielkopolskich 10</t>
  </si>
  <si>
    <t>Powstańców Wielkopolskich 12</t>
  </si>
  <si>
    <t>Powstańców Wielkopolskich 14</t>
  </si>
  <si>
    <t>Powstańców Wielkopolskich 16</t>
  </si>
  <si>
    <t>Powstańców Wielkopolskich 18-24</t>
  </si>
  <si>
    <t>Powstańców Wielkopolskich 19</t>
  </si>
  <si>
    <t>Powstańców Wielkopolskich 26</t>
  </si>
  <si>
    <t>Radogoszczańska 1</t>
  </si>
  <si>
    <t>Radogoszczańska 2-8</t>
  </si>
  <si>
    <t>Radogoszczańska 5</t>
  </si>
  <si>
    <t>Radogoszczańska 12-12B</t>
  </si>
  <si>
    <t>Ratajczaka Franciszka 1-7</t>
  </si>
  <si>
    <t>Ratajczaka Franciszka 2-12</t>
  </si>
  <si>
    <t>Ratajczaka Franciszka 14-24</t>
  </si>
  <si>
    <t>Słowackiego Juliusza 1-3</t>
  </si>
  <si>
    <t>Słowackiego Juliusza 8</t>
  </si>
  <si>
    <t>Słowackiego Juliusza 10</t>
  </si>
  <si>
    <t>Szeroka 2-16</t>
  </si>
  <si>
    <t>Szeroka 3-15</t>
  </si>
  <si>
    <t>Szpitalna 11</t>
  </si>
  <si>
    <t>Wenedów 15A-D</t>
  </si>
  <si>
    <t>Wojska Polskiego 6-6a</t>
  </si>
  <si>
    <t>Wojska Polskiego 15-17</t>
  </si>
  <si>
    <t>Wróblewskiego Walerego 14</t>
  </si>
  <si>
    <t>Wróblewskiego Walerego 21</t>
  </si>
  <si>
    <t>Wróblewskiego Walerego 23</t>
  </si>
  <si>
    <t>Wróblewskiego W. 28 - Drzymały M. 7</t>
  </si>
  <si>
    <t>Wyspiańskiego Stanisława 5</t>
  </si>
  <si>
    <t>Wyspiańskiego Stanisława 7</t>
  </si>
  <si>
    <t>Wyspiańskiego Stanisława 9</t>
  </si>
  <si>
    <t>Wyspiańskiego Stanisława 11</t>
  </si>
  <si>
    <t>Wyspiańskiego Stanisława 13</t>
  </si>
  <si>
    <t>Wyspiańskiego Stanisława 16-18</t>
  </si>
  <si>
    <t>Wyspiańskiego Stanisława 19</t>
  </si>
  <si>
    <t>Wyspiańskiego Stanisława 21</t>
  </si>
  <si>
    <t>Wyspiańskiego Stanisława 23</t>
  </si>
  <si>
    <t>Zwycięstwa 10</t>
  </si>
  <si>
    <t>Zwycięstwa 12</t>
  </si>
  <si>
    <t>Zwycięstwa 14</t>
  </si>
  <si>
    <t>Zwycięstwa 30</t>
  </si>
  <si>
    <t>Zwycięstwa 74-80</t>
  </si>
  <si>
    <t>Zwycięstwa 90-92</t>
  </si>
  <si>
    <t>Zwycięstwa 94-98</t>
  </si>
  <si>
    <t>Zwycięstwa 100-104</t>
  </si>
  <si>
    <t>Zwycięstwa 142</t>
  </si>
  <si>
    <t>Zwycięstwa 150</t>
  </si>
  <si>
    <t>Zwycięstwa 154</t>
  </si>
  <si>
    <t>Zwycięstwa 156</t>
  </si>
  <si>
    <t>Zwycięstwa 174</t>
  </si>
  <si>
    <t>Zwycięstwa 176</t>
  </si>
  <si>
    <t>Zwycięstwa 178</t>
  </si>
  <si>
    <t>Zwycięstwa 182</t>
  </si>
  <si>
    <t>Zarząd Budynków Mieszkalnych ul. Połczyńska 24, 75-815 Koszalin</t>
  </si>
  <si>
    <t>Razem suma ubezpieczenia</t>
  </si>
  <si>
    <t>Os. Kopernika</t>
  </si>
  <si>
    <t>Zubrzyckiego 11-15</t>
  </si>
  <si>
    <t>Plac Konst. 3 Maja 35</t>
  </si>
  <si>
    <t>Lutyków 27</t>
  </si>
  <si>
    <t>Koszalin, Lutyków 27</t>
  </si>
  <si>
    <t>Śmietnik</t>
  </si>
  <si>
    <t>Koszalin, Połczyńska 67 E</t>
  </si>
  <si>
    <t>Kanal. Co.</t>
  </si>
  <si>
    <t>Kanal. Najazdowa</t>
  </si>
  <si>
    <t>Koszalin, Harcerska 17</t>
  </si>
  <si>
    <t>Ogrodzenie</t>
  </si>
  <si>
    <t>Drogi</t>
  </si>
  <si>
    <t>Koszalin, Sienkiewicza 10-14</t>
  </si>
  <si>
    <t>Koszalin, Sienkiewicza 16</t>
  </si>
  <si>
    <t>Chodniki</t>
  </si>
  <si>
    <t>Koszalin, Wenedów</t>
  </si>
  <si>
    <t>Koszalin, Lechicka 54</t>
  </si>
  <si>
    <t>Koszalin, Monte Cassino 13</t>
  </si>
  <si>
    <t>Zieleń</t>
  </si>
  <si>
    <t>Koszalin, Kościuszki 7</t>
  </si>
  <si>
    <t>Koszalin, Świętego Wojciecha 1</t>
  </si>
  <si>
    <t>Koszalin, Andersa 24-26</t>
  </si>
  <si>
    <t>Koszalin, Lechicka 51</t>
  </si>
  <si>
    <t>Koszalin, Wenedów 5 A-E</t>
  </si>
  <si>
    <t>Koszalin, Bohaterów Warszawy 38</t>
  </si>
  <si>
    <t>Koszalin, Bohaterów Warszawy 36-38</t>
  </si>
  <si>
    <t>Koszalin, Mieszka I-Go 16</t>
  </si>
  <si>
    <t>Parking</t>
  </si>
  <si>
    <t>Koszalin, 4-Go Marca 26</t>
  </si>
  <si>
    <t>Koszalin, Plac Wolności 2-3</t>
  </si>
  <si>
    <t>Koszalin. Lechicka 51 A</t>
  </si>
  <si>
    <t>Koszalin. Przemyłowa 4 D-E</t>
  </si>
  <si>
    <t>Koszalin, Szeroka 1-13</t>
  </si>
  <si>
    <t>Koszalin, Matejki 19</t>
  </si>
  <si>
    <t>Koszalin, Rybacka 5-9, Sienkiewicza 10-14</t>
  </si>
  <si>
    <t>Nawierz. Piaskowa</t>
  </si>
  <si>
    <t>Koszalin, Przemysłowa 4j – 4k</t>
  </si>
  <si>
    <t>Urządz. Karuzela</t>
  </si>
  <si>
    <t>Koszalin, Piłsudskiego 77-77a</t>
  </si>
  <si>
    <t>Koszalin, Bałtycka</t>
  </si>
  <si>
    <t>Koszalin, Pionierów-Bałtycka</t>
  </si>
  <si>
    <t>Chodnik</t>
  </si>
  <si>
    <t>Koszalin, Andersa 1-5</t>
  </si>
  <si>
    <t>Koszalin, Zwycięstwa 77-87</t>
  </si>
  <si>
    <t>Koszalin, Giełdowa 10-12</t>
  </si>
  <si>
    <t>Koszalin, Zwycięstwa 170-178</t>
  </si>
  <si>
    <t>Koszalin, Ruszczyca 14</t>
  </si>
  <si>
    <t>Koszalin, Piłsudskiego 27-29</t>
  </si>
  <si>
    <t>Koszalin, Modrzejewskiej 62-66</t>
  </si>
  <si>
    <t>Koszalin, Dzieci Wrzesińskich 28-34</t>
  </si>
  <si>
    <t>Koszalin, Łużycka 52-54</t>
  </si>
  <si>
    <t>Koszalin, Powstańców Wlkp. 14-16</t>
  </si>
  <si>
    <t>Koszalin, Krakusa I Wandy, Lechicka, Lutyków</t>
  </si>
  <si>
    <t>Koszalin, Piłsudskiego 21-25, 27-29</t>
  </si>
  <si>
    <t>Koszalin, Giełdowa 8-8c</t>
  </si>
  <si>
    <t>Koszalin, Rybacka 5-11, Sienkiewicza 10-14</t>
  </si>
  <si>
    <t>Koszalin, Bałtycka-Pionirów</t>
  </si>
  <si>
    <t>Koszalin, Nowowiejskiego 8-Ogińskiego 5</t>
  </si>
  <si>
    <t>Koszalin, Morska 71-73, 79-81, 87-89, 98-97</t>
  </si>
  <si>
    <t>Koszalin, Piłsudskiego 79 A-C</t>
  </si>
  <si>
    <t>Koszalin, Nowowiejskiego 4 A-D</t>
  </si>
  <si>
    <t>Koszalin, Księżnej Anastazji 9-13</t>
  </si>
  <si>
    <t>Koszalin, Bohaterów Warszawy 36</t>
  </si>
  <si>
    <t>Koszalin, Poprzeczna 6 A-G</t>
  </si>
  <si>
    <t>Koszalin, Morska 79-81, 95-97</t>
  </si>
  <si>
    <t>Koszalin, Mariańska 24</t>
  </si>
  <si>
    <t>Koszalin, Kś. Anastazji 13 – Marii Ludwiki</t>
  </si>
  <si>
    <t>Koszalin, Zubrzyckiego 1a-D</t>
  </si>
  <si>
    <t>Koszalin, Kolejowa 59-69</t>
  </si>
  <si>
    <t>Koszalin. Kolejowa 35-43</t>
  </si>
  <si>
    <t>Koszalin, Kolejowa 25-33</t>
  </si>
  <si>
    <t>Koszalin, Kolejowa 45-57</t>
  </si>
  <si>
    <t>Koszalin, Poprzeczna 26a-26b</t>
  </si>
  <si>
    <t>Koszalin, Kolejowa 25-69</t>
  </si>
  <si>
    <t>Koszalin, Wróblewskiego-Mariańska</t>
  </si>
  <si>
    <t>Koszalin, Zwycięstwa 83</t>
  </si>
  <si>
    <t>Koszalin, Szeroka 2</t>
  </si>
  <si>
    <t>Koszalin, Piłsudskiego 81 A-C</t>
  </si>
  <si>
    <t>Koszalin, Zwycięstwa 95</t>
  </si>
  <si>
    <t>Koszalin, Wróblewskiego 11</t>
  </si>
  <si>
    <t>Koszalin, Konstytucji 3 Maja 23</t>
  </si>
  <si>
    <t>Koszalin, Gnieźnieńska 28-28a</t>
  </si>
  <si>
    <t>Huśtawka</t>
  </si>
  <si>
    <t>Koszalin, Morska 95-97</t>
  </si>
  <si>
    <t>Koszalin, Harcerska 9</t>
  </si>
  <si>
    <t>Koszalin, Giełdowa 20-22</t>
  </si>
  <si>
    <t>Koszalin, Zwycięstwa 87-95</t>
  </si>
  <si>
    <t>Koszalin, Lechicka 14-18, 20-22, 24-30, 32-38</t>
  </si>
  <si>
    <t>Koszalin, Kś.Anastazji – Bogusława Ii</t>
  </si>
  <si>
    <t>Koszalin, Powstańców Wlkp. 30-32</t>
  </si>
  <si>
    <t>Koszalin, Połczyńska 71</t>
  </si>
  <si>
    <t>Koszalin, Zubrzyckiego 3a-D</t>
  </si>
  <si>
    <t>Koszalin, Orla 45</t>
  </si>
  <si>
    <t>Koszalin, Radogoszczańska 2-8</t>
  </si>
  <si>
    <t>Koszalin, Zwycięstwa 90-92</t>
  </si>
  <si>
    <t>Koszalin, Żwirowa 6</t>
  </si>
  <si>
    <t>Koszalin, Rzemieślnicza-Niepodległości</t>
  </si>
  <si>
    <t>Koszalin, Niepodległości-Spółdzielcza</t>
  </si>
  <si>
    <t>Oświetlenie</t>
  </si>
  <si>
    <t>Koszalin, Morska 71</t>
  </si>
  <si>
    <t>Koszalin, Matejki 14 – Waryńskiego 6-10</t>
  </si>
  <si>
    <t>Koszalin, Kolejowa 45</t>
  </si>
  <si>
    <t>Koszalin, Modrzejewska 62-66</t>
  </si>
  <si>
    <t>Koszalin, Jedliny</t>
  </si>
  <si>
    <t>Koszalin, Ratajczaka 2-12</t>
  </si>
  <si>
    <t>Koszalin, Łużycka 10</t>
  </si>
  <si>
    <t>Koszalin, Laskonogiego, 1-Go Maja, Zwycięstwa</t>
  </si>
  <si>
    <t>Podwórko</t>
  </si>
  <si>
    <t>Koszalin, Bałtycka 35-51</t>
  </si>
  <si>
    <t>Koszalin, Łużycka 30-34</t>
  </si>
  <si>
    <t>Koszalin, Czarnego 6-10, Młyńska 17</t>
  </si>
  <si>
    <t>Koszalin, Spółdzielcza 25-27, Niepodległości 2-8</t>
  </si>
  <si>
    <t>Koszalin, Poprzeczna 6a</t>
  </si>
  <si>
    <t>Koszalin, Dworcowa/Armii Krajowej</t>
  </si>
  <si>
    <t>Koszalin, Giełdowa 10</t>
  </si>
  <si>
    <t>Koszalin, Zwycięstwa 83/85/87 Mickiewicza</t>
  </si>
  <si>
    <t>Koszalin, Zubrzyckiego 1, Giełdowa 10</t>
  </si>
  <si>
    <t>Koszalin Ul. Mickiewicza/Zwycięstwa 83-87</t>
  </si>
  <si>
    <t>Głowackiego 13-15</t>
  </si>
  <si>
    <t>Bałtycka</t>
  </si>
  <si>
    <t>Ruszczyca 14</t>
  </si>
  <si>
    <t>Poprzeczna 6f-6g</t>
  </si>
  <si>
    <t>Kolejowa/Lechicka</t>
  </si>
  <si>
    <t>Powst. Wielkopolskich 10-16</t>
  </si>
  <si>
    <t>Giełdowa 12/Zubrzyckiego 3</t>
  </si>
  <si>
    <t>Sienkiewicza/Rybacka</t>
  </si>
  <si>
    <t>Kolejowa</t>
  </si>
  <si>
    <t>Księżnej Anastazji 1-7</t>
  </si>
  <si>
    <t>Rybacka</t>
  </si>
  <si>
    <t>Krakusa I Wandy 1-9</t>
  </si>
  <si>
    <t>Maraińska 11</t>
  </si>
  <si>
    <t>Rzemieślnicza 8-8i</t>
  </si>
  <si>
    <t>Kolejowa 15-23/25-33/34-43</t>
  </si>
  <si>
    <t>Drzymały</t>
  </si>
  <si>
    <t>Sygietyńskiego 1-7</t>
  </si>
  <si>
    <t>Morska 9-9a</t>
  </si>
  <si>
    <t>Rozdzielnia CO</t>
  </si>
  <si>
    <t>Plac zabaw</t>
  </si>
  <si>
    <t>Drogi i chodniki</t>
  </si>
  <si>
    <t>Sieć co</t>
  </si>
  <si>
    <t>Plac wokół posesji</t>
  </si>
  <si>
    <t>Ogrodzenie siatka</t>
  </si>
  <si>
    <t>Drogi i place do budynk.</t>
  </si>
  <si>
    <t>Przyłącze wodociągowe</t>
  </si>
  <si>
    <t>Przyłącze kanalizacji</t>
  </si>
  <si>
    <t>Przyłącze kalaliz. Sanit.</t>
  </si>
  <si>
    <t>Dywanik asfaltowy</t>
  </si>
  <si>
    <t>Osadnik błota i smarow</t>
  </si>
  <si>
    <t>Sieć wodociągowa</t>
  </si>
  <si>
    <t>Sieć kanalizac. Sanit.</t>
  </si>
  <si>
    <t>Sieć kanalizac. Deszcz.</t>
  </si>
  <si>
    <t>Sieć wodociąg. Zewnętrz.</t>
  </si>
  <si>
    <t>Droga dojazdowa</t>
  </si>
  <si>
    <t>Droga dojazdowa i plac.</t>
  </si>
  <si>
    <t>Linia niskiego napięcia</t>
  </si>
  <si>
    <t>Sieć elektryczna</t>
  </si>
  <si>
    <t>Sieć energetyczna wewn.</t>
  </si>
  <si>
    <t>Ogrodzenie bazy</t>
  </si>
  <si>
    <t>Plac utwardzony</t>
  </si>
  <si>
    <t>Boisko sportowe</t>
  </si>
  <si>
    <t>Ogrodzenie 102 mb</t>
  </si>
  <si>
    <t>Sieć kanalizac+studnie</t>
  </si>
  <si>
    <t>Drogi dojazdowe</t>
  </si>
  <si>
    <t>Linia kablowa – przyłącz.</t>
  </si>
  <si>
    <t>Sieć odwadniająca</t>
  </si>
  <si>
    <t>Ogrodzenie terenu</t>
  </si>
  <si>
    <t>Oświetlenie terenu</t>
  </si>
  <si>
    <t>Droga i chodnik</t>
  </si>
  <si>
    <t>Ogrodzenie przychodni</t>
  </si>
  <si>
    <t>Ogrodzenie budynku</t>
  </si>
  <si>
    <t>Tereny zielone</t>
  </si>
  <si>
    <t>Sieć kanalizacyjna</t>
  </si>
  <si>
    <t>Instalacja oświetl.</t>
  </si>
  <si>
    <t>Drogi i place</t>
  </si>
  <si>
    <t>Sieć kanal. Deszcz.</t>
  </si>
  <si>
    <t>Wiata betonowa</t>
  </si>
  <si>
    <t>Zewnętrzna sieć co</t>
  </si>
  <si>
    <t>Przyłącze sieci wodociąg</t>
  </si>
  <si>
    <t>Zawe. Kanalizacja deszcz</t>
  </si>
  <si>
    <t>Kanalizacja sanitarna</t>
  </si>
  <si>
    <t>Szafa koncertowa elekt.</t>
  </si>
  <si>
    <t>Przyłącze gazowe</t>
  </si>
  <si>
    <t>Huśtawka wagowa podwój,</t>
  </si>
  <si>
    <t>Zjeżdżalnia skrzat</t>
  </si>
  <si>
    <t>Przyłącze do sieci elektro.</t>
  </si>
  <si>
    <t>Urządzenie zabawowe</t>
  </si>
  <si>
    <t>Ogrodzenie placu zabaw</t>
  </si>
  <si>
    <t>Huśtawka jolka 2aa</t>
  </si>
  <si>
    <t>Huśtawka wahadłowa</t>
  </si>
  <si>
    <t>Huśtawka sprężynowa bmx</t>
  </si>
  <si>
    <t>Utwardzenie ciągu</t>
  </si>
  <si>
    <t>Miejsca postojowe</t>
  </si>
  <si>
    <t>Podjazd dla niepełnospr.</t>
  </si>
  <si>
    <t>Oświetlenie zewn. I telech.</t>
  </si>
  <si>
    <t>Przyłącze sanitarne</t>
  </si>
  <si>
    <t>Brama wjazdowa</t>
  </si>
  <si>
    <t>Chodnik ciąg pieszy</t>
  </si>
  <si>
    <t>Kablowa linia oświetleniowa</t>
  </si>
  <si>
    <t>Kanalizacja deszczowa</t>
  </si>
  <si>
    <t>Osłona śmietnikowa</t>
  </si>
  <si>
    <t>Ogrodzenie placu</t>
  </si>
  <si>
    <t>Kosz do gry w koszykówkę</t>
  </si>
  <si>
    <t>Ciąg pieszo-jezdny</t>
  </si>
  <si>
    <t>Ciąg pieszy</t>
  </si>
  <si>
    <t>Teren wewnętrzny</t>
  </si>
  <si>
    <t>Ogrodzenie kostka pl. Zabaw</t>
  </si>
  <si>
    <t>Nawierz. Miejsc postojowych</t>
  </si>
  <si>
    <t>Ogród społeczny</t>
  </si>
  <si>
    <t>Aleja różana</t>
  </si>
  <si>
    <t>Schody na łączniku</t>
  </si>
  <si>
    <t>Wiata śmietnikowa</t>
  </si>
  <si>
    <t>Miejsca postojowe i chodnik</t>
  </si>
  <si>
    <t>Plac asfaltowy</t>
  </si>
  <si>
    <t>Plac sporowy</t>
  </si>
  <si>
    <t>Przyłącze c.o.</t>
  </si>
  <si>
    <t>Ściana ćwiczeń</t>
  </si>
  <si>
    <t>Oświetlenie parku wokół zacisze</t>
  </si>
  <si>
    <t>Modernizacja chodnika</t>
  </si>
  <si>
    <t>Modernizacja chodników</t>
  </si>
  <si>
    <t>Oświetlenie drogowe</t>
  </si>
  <si>
    <t>Plac zabaw do jazdy na rolkach</t>
  </si>
  <si>
    <t>Morski plac gier sportowych</t>
  </si>
  <si>
    <t>Chodnik – modernizacja</t>
  </si>
  <si>
    <t>Droga dojazdowa do dz. 173/28</t>
  </si>
  <si>
    <t>Instal. Kanalizacyjna-deszczowa</t>
  </si>
  <si>
    <t>Drogi i plac asfaltowy muza</t>
  </si>
  <si>
    <t>Drogi i parkingi muza</t>
  </si>
  <si>
    <t>Ścianki oporowe muza</t>
  </si>
  <si>
    <t>Razem</t>
  </si>
  <si>
    <t>Suma ubezpieczenia</t>
  </si>
  <si>
    <t>x</t>
  </si>
  <si>
    <t>Powierz. Użytkowa całkowita w m²</t>
  </si>
  <si>
    <t>Zarząd Budynków Mieszkalnych ul. Połczyńska 24, 75-815 Koszalin- BUDOWLE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</si>
</sst>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quot; zł&quot;"/>
    <numFmt numFmtId="165" formatCode="[$-415]General"/>
    <numFmt numFmtId="166" formatCode="#,##0.00&quot; &quot;[$zł-415];[Red]&quot;-&quot;#,##0.00&quot; &quot;[$zł-415]"/>
  </numFmts>
  <fonts count="57">
    <font>
      <sz val="11"/>
      <color rgb="FF000000"/>
      <name val="Times New Roman"/>
      <family val="1"/>
      <charset val="238"/>
    </font>
    <font>
      <sz val="11"/>
      <color rgb="FF000000"/>
      <name val="Times New Roman"/>
      <family val="1"/>
      <charset val="238"/>
    </font>
    <font>
      <sz val="11"/>
      <color rgb="FF000000"/>
      <name val="Czcionka tekstu podstawowego1"/>
      <family val="2"/>
      <charset val="238"/>
    </font>
    <font>
      <sz val="11"/>
      <color rgb="FFFFFFFF"/>
      <name val="Czcionka tekstu podstawowego1"/>
      <family val="2"/>
      <charset val="238"/>
    </font>
    <font>
      <b/>
      <sz val="11"/>
      <color rgb="FF000000"/>
      <name val="Times New Roman"/>
      <family val="1"/>
      <charset val="238"/>
    </font>
    <font>
      <b/>
      <sz val="11"/>
      <color rgb="FFFFFFFF"/>
      <name val="Times New Roman"/>
      <family val="1"/>
      <charset val="238"/>
    </font>
    <font>
      <sz val="10"/>
      <color rgb="FFFFFFFF"/>
      <name val="Arial"/>
      <family val="2"/>
      <charset val="238"/>
    </font>
    <font>
      <b/>
      <sz val="10"/>
      <color rgb="FF000000"/>
      <name val="Arial"/>
      <family val="2"/>
      <charset val="238"/>
    </font>
    <font>
      <b/>
      <sz val="10"/>
      <color rgb="FFFFFFFF"/>
      <name val="Arial"/>
      <family val="2"/>
      <charset val="238"/>
    </font>
    <font>
      <sz val="11"/>
      <color rgb="FFCC0000"/>
      <name val="Times New Roman"/>
      <family val="1"/>
      <charset val="238"/>
    </font>
    <font>
      <sz val="11"/>
      <color rgb="FF333399"/>
      <name val="Czcionka tekstu podstawowego1"/>
      <family val="2"/>
      <charset val="238"/>
    </font>
    <font>
      <b/>
      <sz val="11"/>
      <color rgb="FF333333"/>
      <name val="Czcionka tekstu podstawowego1"/>
      <family val="2"/>
      <charset val="238"/>
    </font>
    <font>
      <sz val="11"/>
      <color rgb="FF008000"/>
      <name val="Czcionka tekstu podstawowego1"/>
      <family val="2"/>
      <charset val="238"/>
    </font>
    <font>
      <sz val="10"/>
      <color rgb="FF006600"/>
      <name val="Arial"/>
      <family val="2"/>
      <charset val="238"/>
    </font>
    <font>
      <sz val="11"/>
      <color rgb="FF800080"/>
      <name val="Czcionka tekstu podstawowego"/>
      <charset val="238"/>
    </font>
    <font>
      <u/>
      <sz val="10"/>
      <color rgb="FF0000FF"/>
      <name val="Times New Roman"/>
      <family val="1"/>
      <charset val="238"/>
    </font>
    <font>
      <i/>
      <sz val="11"/>
      <color rgb="FF808080"/>
      <name val="Times New Roman"/>
      <family val="1"/>
      <charset val="238"/>
    </font>
    <font>
      <sz val="11"/>
      <color rgb="FF006600"/>
      <name val="Times New Roman"/>
      <family val="1"/>
      <charset val="238"/>
    </font>
    <font>
      <b/>
      <i/>
      <sz val="16"/>
      <color rgb="FF000000"/>
      <name val="Times New Roman"/>
      <family val="1"/>
      <charset val="238"/>
    </font>
    <font>
      <b/>
      <i/>
      <sz val="12"/>
      <color rgb="FF000000"/>
      <name val="Times New Roman"/>
      <family val="1"/>
      <charset val="238"/>
    </font>
    <font>
      <u/>
      <sz val="11"/>
      <color rgb="FF0000EE"/>
      <name val="Times New Roman"/>
      <family val="1"/>
      <charset val="238"/>
    </font>
    <font>
      <sz val="11"/>
      <color rgb="FFFF9900"/>
      <name val="Czcionka tekstu podstawowego1"/>
      <family val="2"/>
      <charset val="238"/>
    </font>
    <font>
      <b/>
      <sz val="11"/>
      <color rgb="FFFFFFFF"/>
      <name val="Czcionka tekstu podstawowego1"/>
      <family val="2"/>
      <charset val="238"/>
    </font>
    <font>
      <sz val="18"/>
      <color rgb="FF000000"/>
      <name val="Arial"/>
      <family val="2"/>
      <charset val="238"/>
    </font>
    <font>
      <sz val="12"/>
      <color rgb="FF000000"/>
      <name val="Arial"/>
      <family val="2"/>
      <charset val="238"/>
    </font>
    <font>
      <b/>
      <sz val="11"/>
      <color rgb="FF003366"/>
      <name val="Czcionka tekstu podstawowego1"/>
      <family val="2"/>
      <charset val="238"/>
    </font>
    <font>
      <sz val="11"/>
      <color rgb="FF996600"/>
      <name val="Times New Roman"/>
      <family val="1"/>
      <charset val="238"/>
    </font>
    <font>
      <sz val="11"/>
      <color rgb="FF993300"/>
      <name val="Czcionka tekstu podstawowego1"/>
      <family val="2"/>
      <charset val="238"/>
    </font>
    <font>
      <sz val="10"/>
      <color rgb="FF996600"/>
      <name val="Arial"/>
      <family val="2"/>
      <charset val="238"/>
    </font>
    <font>
      <sz val="11"/>
      <color rgb="FF000000"/>
      <name val="Calibri"/>
      <family val="2"/>
      <charset val="238"/>
    </font>
    <font>
      <sz val="10"/>
      <color rgb="FF333333"/>
      <name val="Arial"/>
      <family val="2"/>
      <charset val="238"/>
    </font>
    <font>
      <sz val="11"/>
      <color rgb="FF333333"/>
      <name val="Times New Roman"/>
      <family val="1"/>
      <charset val="238"/>
    </font>
    <font>
      <b/>
      <sz val="11"/>
      <color rgb="FFFF9900"/>
      <name val="Czcionka tekstu podstawowego1"/>
      <family val="2"/>
      <charset val="238"/>
    </font>
    <font>
      <sz val="10"/>
      <color rgb="FFCC0000"/>
      <name val="Arial"/>
      <family val="2"/>
      <charset val="238"/>
    </font>
    <font>
      <i/>
      <sz val="10"/>
      <color rgb="FF808080"/>
      <name val="Arial"/>
      <family val="2"/>
      <charset val="238"/>
    </font>
    <font>
      <b/>
      <i/>
      <u/>
      <sz val="11"/>
      <color rgb="FF000000"/>
      <name val="Times New Roman"/>
      <family val="1"/>
      <charset val="238"/>
    </font>
    <font>
      <sz val="10"/>
      <color rgb="FF000000"/>
      <name val="Arial"/>
      <family val="2"/>
      <charset val="238"/>
    </font>
    <font>
      <b/>
      <sz val="11"/>
      <color rgb="FF000000"/>
      <name val="Czcionka tekstu podstawowego1"/>
      <family val="2"/>
      <charset val="238"/>
    </font>
    <font>
      <i/>
      <sz val="11"/>
      <color rgb="FF808080"/>
      <name val="Czcionka tekstu podstawowego1"/>
      <family val="2"/>
      <charset val="238"/>
    </font>
    <font>
      <sz val="11"/>
      <color rgb="FFFF0000"/>
      <name val="Czcionka tekstu podstawowego1"/>
      <family val="2"/>
      <charset val="238"/>
    </font>
    <font>
      <b/>
      <sz val="18"/>
      <color rgb="FF003366"/>
      <name val="Cambria"/>
      <family val="1"/>
      <charset val="238"/>
    </font>
    <font>
      <sz val="10"/>
      <color rgb="FF000000"/>
      <name val="Times New Roman"/>
      <family val="1"/>
      <charset val="238"/>
    </font>
    <font>
      <sz val="11"/>
      <color rgb="FF800080"/>
      <name val="Czcionka tekstu podstawowego1"/>
      <family val="2"/>
      <charset val="238"/>
    </font>
    <font>
      <sz val="11"/>
      <color rgb="FF0000FF"/>
      <name val="Times New Roman"/>
      <family val="1"/>
      <charset val="238"/>
    </font>
    <font>
      <sz val="12"/>
      <color rgb="FF000000"/>
      <name val="Times New Roman"/>
      <family val="1"/>
      <charset val="238"/>
    </font>
    <font>
      <sz val="11"/>
      <color rgb="FF000000"/>
      <name val="Arial Narrow"/>
      <family val="2"/>
      <charset val="238"/>
    </font>
    <font>
      <b/>
      <sz val="11"/>
      <color rgb="FF000000"/>
      <name val="Arial Narrow"/>
      <family val="2"/>
      <charset val="238"/>
    </font>
    <font>
      <b/>
      <sz val="10"/>
      <color rgb="FF000000"/>
      <name val="Segoe UI"/>
      <family val="2"/>
      <charset val="238"/>
    </font>
    <font>
      <sz val="10"/>
      <color rgb="FF000000"/>
      <name val="Segoe UI"/>
      <family val="2"/>
      <charset val="238"/>
    </font>
    <font>
      <sz val="10"/>
      <color rgb="FF000000"/>
      <name val="Garamond"/>
      <family val="1"/>
      <charset val="238"/>
    </font>
    <font>
      <b/>
      <sz val="12"/>
      <color rgb="FF000000"/>
      <name val="Garamond"/>
      <family val="1"/>
      <charset val="238"/>
    </font>
    <font>
      <b/>
      <sz val="12"/>
      <name val="Garamond"/>
      <family val="1"/>
      <charset val="238"/>
    </font>
    <font>
      <sz val="11"/>
      <color rgb="FF000000"/>
      <name val="Garamond"/>
      <family val="1"/>
      <charset val="238"/>
    </font>
    <font>
      <sz val="12"/>
      <name val="Garamond"/>
      <family val="1"/>
      <charset val="238"/>
    </font>
    <font>
      <sz val="12"/>
      <color rgb="FF000000"/>
      <name val="Garamond"/>
      <family val="1"/>
      <charset val="238"/>
    </font>
    <font>
      <b/>
      <sz val="11"/>
      <color rgb="FF000000"/>
      <name val="Garamond"/>
      <family val="1"/>
      <charset val="238"/>
    </font>
    <font>
      <sz val="11"/>
      <color rgb="FF000000"/>
      <name val="Segoe UI"/>
      <family val="2"/>
      <charset val="238"/>
    </font>
  </fonts>
  <fills count="28">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6600"/>
        <bgColor rgb="FFFF6600"/>
      </patternFill>
    </fill>
    <fill>
      <patternFill patternType="solid">
        <fgColor rgb="FFCC0000"/>
        <bgColor rgb="FFCC0000"/>
      </patternFill>
    </fill>
    <fill>
      <patternFill patternType="solid">
        <fgColor rgb="FFFFCCCC"/>
        <bgColor rgb="FFFFCCCC"/>
      </patternFill>
    </fill>
    <fill>
      <patternFill patternType="solid">
        <fgColor rgb="FFC0C0C0"/>
        <bgColor rgb="FFC0C0C0"/>
      </patternFill>
    </fill>
    <fill>
      <patternFill patternType="solid">
        <fgColor rgb="FF969696"/>
        <bgColor rgb="FF969696"/>
      </patternFill>
    </fill>
    <fill>
      <patternFill patternType="solid">
        <fgColor rgb="FFFFFFCC"/>
        <bgColor rgb="FFFFFFCC"/>
      </patternFill>
    </fill>
    <fill>
      <patternFill patternType="solid">
        <fgColor rgb="FFFFFF99"/>
        <bgColor rgb="FFFFFF99"/>
      </patternFill>
    </fill>
    <fill>
      <patternFill patternType="solid">
        <fgColor rgb="FFFFFF00"/>
        <bgColor rgb="FFFFFF00"/>
      </patternFill>
    </fill>
    <fill>
      <patternFill patternType="solid">
        <fgColor theme="0" tint="-0.14999847407452621"/>
        <bgColor indexed="64"/>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double">
        <color rgb="FF000000"/>
      </bottom>
      <diagonal/>
    </border>
    <border>
      <left style="double">
        <color rgb="FF000000"/>
      </left>
      <right style="double">
        <color rgb="FF000000"/>
      </right>
      <top style="double">
        <color rgb="FF000000"/>
      </top>
      <bottom style="double">
        <color rgb="FF000000"/>
      </bottom>
      <diagonal/>
    </border>
    <border>
      <left/>
      <right/>
      <top/>
      <bottom style="thin">
        <color rgb="FF0066CC"/>
      </bottom>
      <diagonal/>
    </border>
    <border>
      <left/>
      <right/>
      <top style="thin">
        <color rgb="FF333399"/>
      </top>
      <bottom style="double">
        <color rgb="FF000000"/>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s>
  <cellStyleXfs count="74">
    <xf numFmtId="0" fontId="0" fillId="0" borderId="0"/>
    <xf numFmtId="0" fontId="40" fillId="0" borderId="0" applyNumberFormat="0" applyBorder="0" applyProtection="0"/>
    <xf numFmtId="0" fontId="25" fillId="0" borderId="5" applyNumberFormat="0" applyProtection="0"/>
    <xf numFmtId="0" fontId="25" fillId="0" borderId="0" applyNumberFormat="0" applyBorder="0" applyProtection="0"/>
    <xf numFmtId="0" fontId="10" fillId="7" borderId="1" applyNumberFormat="0" applyProtection="0"/>
    <xf numFmtId="0" fontId="11" fillId="22" borderId="2" applyNumberFormat="0" applyProtection="0"/>
    <xf numFmtId="0" fontId="32" fillId="22" borderId="1" applyNumberFormat="0" applyProtection="0"/>
    <xf numFmtId="0" fontId="21" fillId="0" borderId="3" applyNumberFormat="0" applyProtection="0"/>
    <xf numFmtId="0" fontId="22" fillId="23" borderId="4" applyNumberFormat="0" applyProtection="0"/>
    <xf numFmtId="0" fontId="39" fillId="0" borderId="0" applyNumberFormat="0" applyBorder="0" applyProtection="0"/>
    <xf numFmtId="0" fontId="41" fillId="24" borderId="7" applyNumberFormat="0" applyProtection="0"/>
    <xf numFmtId="0" fontId="38" fillId="0" borderId="0" applyNumberFormat="0" applyBorder="0" applyProtection="0"/>
    <xf numFmtId="0" fontId="37" fillId="0" borderId="6" applyNumberFormat="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applyNumberFormat="0" applyBorder="0" applyProtection="0"/>
    <xf numFmtId="0" fontId="5" fillId="16" borderId="0" applyNumberFormat="0" applyBorder="0" applyProtection="0"/>
    <xf numFmtId="0" fontId="5" fillId="17" borderId="0" applyNumberFormat="0" applyBorder="0" applyProtection="0"/>
    <xf numFmtId="0" fontId="4" fillId="18" borderId="0" applyNumberFormat="0" applyBorder="0" applyProtection="0"/>
    <xf numFmtId="0" fontId="6" fillId="16" borderId="0" applyNumberFormat="0" applyBorder="0" applyProtection="0"/>
    <xf numFmtId="0" fontId="6" fillId="17" borderId="0" applyNumberFormat="0" applyBorder="0" applyProtection="0"/>
    <xf numFmtId="0" fontId="7" fillId="18" borderId="0" applyNumberFormat="0" applyBorder="0" applyProtection="0"/>
    <xf numFmtId="0" fontId="8" fillId="20" borderId="0" applyNumberFormat="0" applyBorder="0" applyProtection="0"/>
    <xf numFmtId="0" fontId="9" fillId="21" borderId="0" applyNumberFormat="0" applyBorder="0" applyProtection="0"/>
    <xf numFmtId="0" fontId="12" fillId="4" borderId="0" applyNumberFormat="0" applyBorder="0" applyProtection="0"/>
    <xf numFmtId="0" fontId="13" fillId="4" borderId="0" applyNumberFormat="0" applyBorder="0" applyProtection="0"/>
    <xf numFmtId="0" fontId="5" fillId="20" borderId="0" applyNumberFormat="0" applyBorder="0" applyProtection="0"/>
    <xf numFmtId="0" fontId="14" fillId="3" borderId="0" applyNumberFormat="0" applyBorder="0" applyProtection="0"/>
    <xf numFmtId="0" fontId="15" fillId="0" borderId="0" applyNumberFormat="0" applyBorder="0" applyProtection="0"/>
    <xf numFmtId="0" fontId="1" fillId="0" borderId="0" applyNumberFormat="0" applyFont="0" applyBorder="0" applyProtection="0"/>
    <xf numFmtId="0" fontId="16" fillId="0" borderId="0" applyNumberFormat="0" applyBorder="0" applyProtection="0"/>
    <xf numFmtId="0" fontId="17" fillId="4" borderId="0" applyNumberFormat="0" applyBorder="0" applyProtection="0"/>
    <xf numFmtId="0" fontId="18" fillId="0" borderId="0" applyNumberFormat="0" applyBorder="0" applyProtection="0">
      <alignment horizontal="center"/>
    </xf>
    <xf numFmtId="0" fontId="18" fillId="0" borderId="0" applyNumberFormat="0" applyBorder="0" applyProtection="0">
      <alignment horizontal="center" textRotation="90"/>
    </xf>
    <xf numFmtId="0" fontId="19" fillId="0" borderId="0" applyNumberFormat="0" applyBorder="0" applyProtection="0">
      <alignment horizontal="center"/>
    </xf>
    <xf numFmtId="0" fontId="20" fillId="0" borderId="0" applyNumberFormat="0" applyBorder="0" applyProtection="0"/>
    <xf numFmtId="0" fontId="23" fillId="0" borderId="0" applyNumberFormat="0" applyBorder="0" applyProtection="0"/>
    <xf numFmtId="0" fontId="24" fillId="0" borderId="0" applyNumberFormat="0" applyBorder="0" applyProtection="0"/>
    <xf numFmtId="0" fontId="26" fillId="24" borderId="0" applyNumberFormat="0" applyBorder="0" applyProtection="0"/>
    <xf numFmtId="0" fontId="27" fillId="25" borderId="0" applyNumberFormat="0" applyBorder="0" applyProtection="0"/>
    <xf numFmtId="0" fontId="28" fillId="24" borderId="0" applyNumberFormat="0" applyBorder="0" applyProtection="0"/>
    <xf numFmtId="165" fontId="29" fillId="0" borderId="0" applyBorder="0" applyProtection="0"/>
    <xf numFmtId="0" fontId="30" fillId="24" borderId="1" applyNumberFormat="0" applyProtection="0"/>
    <xf numFmtId="0" fontId="31" fillId="24" borderId="1" applyNumberFormat="0" applyProtection="0"/>
    <xf numFmtId="0" fontId="33" fillId="0" borderId="0" applyNumberFormat="0" applyBorder="0" applyProtection="0"/>
    <xf numFmtId="0" fontId="34" fillId="0" borderId="0" applyNumberFormat="0" applyBorder="0" applyProtection="0"/>
    <xf numFmtId="0" fontId="35" fillId="0" borderId="0" applyNumberFormat="0" applyBorder="0" applyProtection="0"/>
    <xf numFmtId="166" fontId="35" fillId="0" borderId="0" applyBorder="0" applyProtection="0"/>
    <xf numFmtId="0" fontId="36" fillId="0" borderId="0" applyNumberFormat="0" applyBorder="0" applyProtection="0"/>
    <xf numFmtId="0" fontId="1" fillId="0" borderId="0" applyNumberFormat="0" applyFont="0" applyBorder="0" applyProtection="0"/>
    <xf numFmtId="0" fontId="36" fillId="0" borderId="0" applyNumberFormat="0" applyBorder="0" applyProtection="0"/>
    <xf numFmtId="0" fontId="1" fillId="0" borderId="0" applyNumberFormat="0" applyFont="0" applyBorder="0" applyProtection="0"/>
    <xf numFmtId="0" fontId="9" fillId="0" borderId="0" applyNumberFormat="0" applyBorder="0" applyProtection="0"/>
    <xf numFmtId="0" fontId="42" fillId="3" borderId="0" applyNumberFormat="0" applyBorder="0" applyProtection="0"/>
    <xf numFmtId="0" fontId="33" fillId="21" borderId="0" applyNumberFormat="0" applyBorder="0" applyProtection="0"/>
  </cellStyleXfs>
  <cellXfs count="149">
    <xf numFmtId="0" fontId="0" fillId="0" borderId="0" xfId="0"/>
    <xf numFmtId="0" fontId="4" fillId="22" borderId="8" xfId="0" applyFont="1" applyFill="1" applyBorder="1" applyAlignment="1">
      <alignment horizontal="center" vertical="center" wrapText="1"/>
    </xf>
    <xf numFmtId="164" fontId="4" fillId="22" borderId="8" xfId="0" applyNumberFormat="1" applyFont="1" applyFill="1" applyBorder="1" applyAlignment="1">
      <alignment horizontal="center" vertical="center" wrapText="1"/>
    </xf>
    <xf numFmtId="0" fontId="0" fillId="0" borderId="0" xfId="0" applyAlignment="1">
      <alignment wrapText="1"/>
    </xf>
    <xf numFmtId="0" fontId="0" fillId="0" borderId="8" xfId="0" applyBorder="1" applyAlignment="1">
      <alignment horizontal="center" vertical="center" wrapText="1"/>
    </xf>
    <xf numFmtId="0" fontId="0" fillId="0" borderId="0" xfId="0" applyAlignment="1">
      <alignment horizontal="left" vertical="center"/>
    </xf>
    <xf numFmtId="0" fontId="0" fillId="0" borderId="8" xfId="0" applyBorder="1" applyAlignment="1" applyProtection="1">
      <alignment vertical="center" wrapText="1"/>
      <protection locked="0"/>
    </xf>
    <xf numFmtId="49" fontId="0" fillId="0" borderId="8" xfId="0" applyNumberFormat="1" applyBorder="1" applyAlignment="1" applyProtection="1">
      <alignment horizontal="center" vertical="center" wrapText="1"/>
      <protection locked="0"/>
    </xf>
    <xf numFmtId="164" fontId="0" fillId="0" borderId="8" xfId="0" applyNumberFormat="1" applyBorder="1" applyAlignment="1" applyProtection="1">
      <alignment horizontal="center" vertical="center" wrapText="1"/>
      <protection locked="0"/>
    </xf>
    <xf numFmtId="164" fontId="0" fillId="0" borderId="0" xfId="0" applyNumberFormat="1" applyAlignment="1">
      <alignment horizontal="center" vertical="center"/>
    </xf>
    <xf numFmtId="0" fontId="0" fillId="0" borderId="8" xfId="0" applyBorder="1" applyAlignment="1" applyProtection="1">
      <alignment horizontal="center" vertical="center" wrapText="1"/>
      <protection locked="0"/>
    </xf>
    <xf numFmtId="0" fontId="0" fillId="0" borderId="8" xfId="0" applyBorder="1" applyAlignment="1" applyProtection="1">
      <alignment horizontal="left" vertical="center" wrapText="1"/>
      <protection locked="0"/>
    </xf>
    <xf numFmtId="164" fontId="0" fillId="0" borderId="9" xfId="0" applyNumberFormat="1" applyBorder="1" applyAlignment="1" applyProtection="1">
      <alignment horizontal="center" vertical="center" wrapText="1"/>
      <protection locked="0"/>
    </xf>
    <xf numFmtId="0" fontId="43" fillId="0" borderId="0" xfId="47" applyFont="1" applyAlignment="1">
      <alignment horizontal="left"/>
    </xf>
    <xf numFmtId="0" fontId="0" fillId="0" borderId="8" xfId="0" applyBorder="1" applyAlignment="1">
      <alignment horizontal="left" vertical="center" wrapText="1"/>
    </xf>
    <xf numFmtId="164" fontId="0" fillId="0" borderId="8" xfId="0" applyNumberFormat="1" applyBorder="1" applyAlignment="1">
      <alignment horizontal="center" vertical="center"/>
    </xf>
    <xf numFmtId="0" fontId="0" fillId="0" borderId="8" xfId="0" applyBorder="1" applyAlignment="1">
      <alignment vertical="center" wrapText="1"/>
    </xf>
    <xf numFmtId="0" fontId="0" fillId="26" borderId="8" xfId="0" applyFill="1" applyBorder="1" applyAlignment="1" applyProtection="1">
      <alignment horizontal="center" vertical="center" wrapText="1"/>
      <protection locked="0"/>
    </xf>
    <xf numFmtId="0" fontId="0" fillId="0" borderId="0" xfId="0" applyAlignment="1">
      <alignment horizontal="right" wrapText="1"/>
    </xf>
    <xf numFmtId="0" fontId="44" fillId="0" borderId="0" xfId="0" applyFont="1" applyAlignment="1">
      <alignment wrapText="1"/>
    </xf>
    <xf numFmtId="49" fontId="45" fillId="0" borderId="0" xfId="0" applyNumberFormat="1" applyFont="1" applyAlignment="1">
      <alignment horizontal="center" wrapText="1"/>
    </xf>
    <xf numFmtId="164" fontId="0" fillId="0" borderId="0" xfId="0" applyNumberFormat="1" applyAlignment="1">
      <alignment horizontal="center" wrapText="1"/>
    </xf>
    <xf numFmtId="0" fontId="46" fillId="0" borderId="10" xfId="0" applyFont="1" applyBorder="1" applyAlignment="1">
      <alignment horizontal="center" vertical="center" wrapText="1"/>
    </xf>
    <xf numFmtId="0" fontId="48" fillId="0" borderId="0" xfId="0" applyFont="1" applyAlignment="1" applyProtection="1">
      <alignment horizontal="center" vertical="center" wrapText="1"/>
      <protection locked="0"/>
    </xf>
    <xf numFmtId="2" fontId="48" fillId="0" borderId="0" xfId="0" applyNumberFormat="1" applyFont="1" applyAlignment="1">
      <alignment horizontal="center" vertical="center" wrapText="1"/>
    </xf>
    <xf numFmtId="0" fontId="48" fillId="0" borderId="0" xfId="0" applyFont="1" applyAlignment="1" applyProtection="1">
      <alignment horizontal="left" vertical="center" wrapText="1"/>
      <protection locked="0"/>
    </xf>
    <xf numFmtId="0" fontId="48" fillId="0" borderId="0" xfId="0" applyFont="1" applyAlignment="1">
      <alignment wrapText="1"/>
    </xf>
    <xf numFmtId="4" fontId="48" fillId="0" borderId="0" xfId="0" applyNumberFormat="1" applyFont="1" applyAlignment="1">
      <alignment wrapText="1"/>
    </xf>
    <xf numFmtId="0" fontId="47" fillId="0" borderId="0" xfId="0" applyFont="1" applyAlignment="1">
      <alignment vertical="center" wrapText="1"/>
    </xf>
    <xf numFmtId="0" fontId="48" fillId="0" borderId="0" xfId="0" applyFont="1" applyAlignment="1">
      <alignment horizontal="center" vertical="center" wrapText="1"/>
    </xf>
    <xf numFmtId="164" fontId="48" fillId="0" borderId="0" xfId="0" applyNumberFormat="1" applyFont="1" applyAlignment="1">
      <alignment horizontal="center" wrapText="1"/>
    </xf>
    <xf numFmtId="4" fontId="47" fillId="0" borderId="0" xfId="0" applyNumberFormat="1" applyFont="1" applyAlignment="1">
      <alignment horizontal="center" wrapText="1"/>
    </xf>
    <xf numFmtId="2" fontId="48" fillId="0" borderId="0" xfId="0" applyNumberFormat="1" applyFont="1" applyAlignment="1">
      <alignment wrapText="1"/>
    </xf>
    <xf numFmtId="2" fontId="48" fillId="0" borderId="0" xfId="0" applyNumberFormat="1" applyFont="1" applyAlignment="1">
      <alignment horizontal="center" wrapText="1"/>
    </xf>
    <xf numFmtId="4" fontId="47" fillId="0" borderId="0" xfId="0" applyNumberFormat="1" applyFont="1" applyAlignment="1">
      <alignment wrapText="1"/>
    </xf>
    <xf numFmtId="2" fontId="47" fillId="0" borderId="0" xfId="0" applyNumberFormat="1" applyFont="1" applyAlignment="1">
      <alignment horizontal="center" wrapText="1"/>
    </xf>
    <xf numFmtId="164" fontId="47" fillId="0" borderId="0" xfId="0" applyNumberFormat="1" applyFont="1" applyAlignment="1">
      <alignment horizontal="center" wrapText="1"/>
    </xf>
    <xf numFmtId="0" fontId="53" fillId="0" borderId="11" xfId="0" applyFont="1" applyBorder="1" applyAlignment="1" applyProtection="1">
      <alignment horizontal="center" vertical="center" wrapText="1"/>
      <protection locked="0"/>
    </xf>
    <xf numFmtId="0" fontId="53" fillId="0" borderId="11" xfId="0" applyFont="1" applyBorder="1" applyAlignment="1">
      <alignment horizontal="center" vertical="center" wrapText="1"/>
    </xf>
    <xf numFmtId="2" fontId="53" fillId="0" borderId="11" xfId="0" applyNumberFormat="1" applyFont="1" applyBorder="1" applyAlignment="1">
      <alignment horizontal="center" vertical="center" wrapText="1"/>
    </xf>
    <xf numFmtId="0" fontId="53" fillId="0" borderId="12" xfId="0" applyFont="1" applyBorder="1" applyAlignment="1" applyProtection="1">
      <alignment horizontal="center" vertical="center" wrapText="1"/>
      <protection locked="0"/>
    </xf>
    <xf numFmtId="0" fontId="53" fillId="0" borderId="12" xfId="0" applyFont="1" applyBorder="1" applyAlignment="1">
      <alignment horizontal="center" vertical="center" wrapText="1"/>
    </xf>
    <xf numFmtId="2" fontId="53" fillId="0" borderId="12" xfId="0" applyNumberFormat="1" applyFont="1" applyBorder="1" applyAlignment="1">
      <alignment horizontal="center" vertical="center" wrapText="1"/>
    </xf>
    <xf numFmtId="0" fontId="54" fillId="0" borderId="11" xfId="0" applyFont="1" applyBorder="1" applyAlignment="1">
      <alignment vertical="center" wrapText="1"/>
    </xf>
    <xf numFmtId="0" fontId="51" fillId="0" borderId="20" xfId="0" applyFont="1" applyBorder="1" applyAlignment="1">
      <alignment horizontal="center" vertical="center" wrapText="1"/>
    </xf>
    <xf numFmtId="0" fontId="51" fillId="0" borderId="18" xfId="0" applyFont="1" applyBorder="1" applyAlignment="1">
      <alignment horizontal="center" vertical="center" wrapText="1"/>
    </xf>
    <xf numFmtId="2" fontId="51" fillId="0" borderId="18" xfId="0" applyNumberFormat="1" applyFont="1" applyBorder="1" applyAlignment="1">
      <alignment horizontal="center" vertical="center" wrapText="1"/>
    </xf>
    <xf numFmtId="0" fontId="53" fillId="0" borderId="22" xfId="0" applyFont="1" applyBorder="1" applyAlignment="1" applyProtection="1">
      <alignment horizontal="center" vertical="center" wrapText="1"/>
      <protection locked="0"/>
    </xf>
    <xf numFmtId="0" fontId="53" fillId="0" borderId="23" xfId="0" applyFont="1" applyBorder="1" applyAlignment="1" applyProtection="1">
      <alignment horizontal="center" vertical="center" wrapText="1"/>
      <protection locked="0"/>
    </xf>
    <xf numFmtId="0" fontId="53" fillId="0" borderId="23" xfId="0" applyFont="1" applyBorder="1" applyAlignment="1">
      <alignment horizontal="center" vertical="center" wrapText="1"/>
    </xf>
    <xf numFmtId="2" fontId="53" fillId="0" borderId="23" xfId="0" applyNumberFormat="1" applyFont="1" applyBorder="1" applyAlignment="1">
      <alignment horizontal="center" vertical="center" wrapText="1"/>
    </xf>
    <xf numFmtId="4" fontId="53" fillId="0" borderId="24" xfId="0" applyNumberFormat="1" applyFont="1" applyBorder="1" applyAlignment="1">
      <alignment horizontal="center" vertical="center" wrapText="1"/>
    </xf>
    <xf numFmtId="0" fontId="53" fillId="0" borderId="25" xfId="0" applyFont="1" applyBorder="1" applyAlignment="1" applyProtection="1">
      <alignment horizontal="center" vertical="center" wrapText="1"/>
      <protection locked="0"/>
    </xf>
    <xf numFmtId="4" fontId="53" fillId="0" borderId="26" xfId="0" applyNumberFormat="1" applyFont="1" applyBorder="1" applyAlignment="1">
      <alignment horizontal="center" vertical="center" wrapText="1"/>
    </xf>
    <xf numFmtId="0" fontId="53" fillId="0" borderId="27" xfId="0" applyFont="1" applyBorder="1" applyAlignment="1" applyProtection="1">
      <alignment horizontal="center" vertical="center" wrapText="1"/>
      <protection locked="0"/>
    </xf>
    <xf numFmtId="4" fontId="53" fillId="0" borderId="28" xfId="0" applyNumberFormat="1" applyFont="1" applyBorder="1" applyAlignment="1">
      <alignment horizontal="center" vertical="center" wrapText="1"/>
    </xf>
    <xf numFmtId="164" fontId="51" fillId="0" borderId="21" xfId="0" applyNumberFormat="1" applyFont="1" applyBorder="1" applyAlignment="1">
      <alignment horizontal="center" vertical="center" wrapText="1"/>
    </xf>
    <xf numFmtId="164" fontId="51" fillId="0" borderId="30" xfId="0" applyNumberFormat="1" applyFont="1" applyBorder="1" applyAlignment="1">
      <alignment horizontal="center" vertical="center" wrapText="1"/>
    </xf>
    <xf numFmtId="0" fontId="47" fillId="0" borderId="0" xfId="0" applyFont="1" applyAlignment="1">
      <alignment wrapText="1"/>
    </xf>
    <xf numFmtId="0" fontId="4" fillId="0" borderId="0" xfId="0" applyFont="1" applyAlignment="1">
      <alignment wrapText="1"/>
    </xf>
    <xf numFmtId="0" fontId="49" fillId="0" borderId="0" xfId="0" applyFont="1" applyAlignment="1">
      <alignment vertical="center" wrapText="1"/>
    </xf>
    <xf numFmtId="0" fontId="52" fillId="0" borderId="0" xfId="0" applyFont="1" applyAlignment="1">
      <alignment vertical="center" wrapText="1"/>
    </xf>
    <xf numFmtId="0" fontId="54" fillId="0" borderId="11" xfId="0" applyFont="1" applyBorder="1" applyAlignment="1" applyProtection="1">
      <alignment horizontal="center" vertical="center" wrapText="1"/>
      <protection locked="0"/>
    </xf>
    <xf numFmtId="0" fontId="49" fillId="0" borderId="0" xfId="0" applyFont="1" applyAlignment="1">
      <alignment horizontal="center" vertical="center" wrapText="1"/>
    </xf>
    <xf numFmtId="2" fontId="49" fillId="0" borderId="0" xfId="0" applyNumberFormat="1" applyFont="1" applyAlignment="1">
      <alignment horizontal="center" vertical="center" wrapText="1"/>
    </xf>
    <xf numFmtId="0" fontId="54" fillId="0" borderId="13" xfId="0" applyFont="1" applyBorder="1" applyAlignment="1">
      <alignment vertical="center" wrapText="1"/>
    </xf>
    <xf numFmtId="0" fontId="54" fillId="0" borderId="13" xfId="0" applyFont="1" applyBorder="1" applyAlignment="1" applyProtection="1">
      <alignment horizontal="center" vertical="center" wrapText="1"/>
      <protection locked="0"/>
    </xf>
    <xf numFmtId="0" fontId="50" fillId="0" borderId="34" xfId="0" applyFont="1" applyBorder="1" applyAlignment="1">
      <alignment horizontal="center" vertical="center" wrapText="1"/>
    </xf>
    <xf numFmtId="0" fontId="50" fillId="0" borderId="35" xfId="0" applyFont="1" applyBorder="1" applyAlignment="1">
      <alignment horizontal="center" vertical="center" wrapText="1"/>
    </xf>
    <xf numFmtId="0" fontId="50" fillId="0" borderId="36" xfId="0" applyFont="1" applyBorder="1" applyAlignment="1">
      <alignment horizontal="center" vertical="center" wrapText="1"/>
    </xf>
    <xf numFmtId="0" fontId="54" fillId="0" borderId="12" xfId="0" applyFont="1" applyBorder="1" applyAlignment="1">
      <alignment vertical="center" wrapText="1"/>
    </xf>
    <xf numFmtId="0" fontId="54" fillId="0" borderId="12" xfId="0" applyFont="1" applyBorder="1" applyAlignment="1" applyProtection="1">
      <alignment horizontal="center" vertical="center" wrapText="1"/>
      <protection locked="0"/>
    </xf>
    <xf numFmtId="4" fontId="50" fillId="0" borderId="38" xfId="0" applyNumberFormat="1" applyFont="1" applyBorder="1" applyAlignment="1">
      <alignment horizontal="center" vertical="center" wrapText="1"/>
    </xf>
    <xf numFmtId="0" fontId="54" fillId="0" borderId="17" xfId="0" applyFont="1" applyBorder="1" applyAlignment="1">
      <alignment horizontal="center" vertical="center" wrapText="1"/>
    </xf>
    <xf numFmtId="4" fontId="54" fillId="0" borderId="19" xfId="0" applyNumberFormat="1" applyFont="1" applyBorder="1" applyAlignment="1" applyProtection="1">
      <alignment horizontal="center" vertical="center" wrapText="1"/>
      <protection locked="0"/>
    </xf>
    <xf numFmtId="0" fontId="54" fillId="0" borderId="25" xfId="0" applyFont="1" applyBorder="1" applyAlignment="1">
      <alignment horizontal="center" vertical="center" wrapText="1"/>
    </xf>
    <xf numFmtId="4" fontId="54" fillId="0" borderId="26" xfId="0" applyNumberFormat="1" applyFont="1" applyBorder="1" applyAlignment="1" applyProtection="1">
      <alignment horizontal="center" vertical="center" wrapText="1"/>
      <protection locked="0"/>
    </xf>
    <xf numFmtId="0" fontId="54" fillId="0" borderId="27" xfId="0" applyFont="1" applyBorder="1" applyAlignment="1">
      <alignment horizontal="center" vertical="center" wrapText="1"/>
    </xf>
    <xf numFmtId="4" fontId="54" fillId="0" borderId="28" xfId="0" applyNumberFormat="1" applyFont="1" applyBorder="1" applyAlignment="1" applyProtection="1">
      <alignment horizontal="center" vertical="center" wrapText="1"/>
      <protection locked="0"/>
    </xf>
    <xf numFmtId="0" fontId="0" fillId="0" borderId="0" xfId="0" applyFont="1"/>
    <xf numFmtId="0" fontId="52" fillId="0" borderId="25" xfId="0" applyFont="1" applyBorder="1" applyAlignment="1">
      <alignment horizontal="center"/>
    </xf>
    <xf numFmtId="0" fontId="52" fillId="0" borderId="11" xfId="0" applyFont="1" applyBorder="1" applyAlignment="1">
      <alignment horizontal="center" vertical="center" wrapText="1"/>
    </xf>
    <xf numFmtId="49" fontId="52" fillId="0" borderId="11" xfId="0" applyNumberFormat="1" applyFont="1" applyBorder="1" applyAlignment="1">
      <alignment horizontal="center" vertical="center" wrapText="1"/>
    </xf>
    <xf numFmtId="0" fontId="52" fillId="0" borderId="26" xfId="0" applyFont="1" applyBorder="1" applyAlignment="1">
      <alignment horizontal="center" vertical="center" wrapText="1"/>
    </xf>
    <xf numFmtId="49" fontId="52" fillId="0" borderId="11" xfId="0" applyNumberFormat="1" applyFont="1" applyBorder="1" applyAlignment="1">
      <alignment wrapText="1"/>
    </xf>
    <xf numFmtId="2" fontId="52" fillId="0" borderId="11" xfId="0" applyNumberFormat="1" applyFont="1" applyBorder="1" applyAlignment="1">
      <alignment horizontal="right"/>
    </xf>
    <xf numFmtId="2" fontId="52" fillId="0" borderId="11" xfId="0" applyNumberFormat="1" applyFont="1" applyBorder="1"/>
    <xf numFmtId="0" fontId="52" fillId="0" borderId="11" xfId="0" applyFont="1" applyBorder="1"/>
    <xf numFmtId="4" fontId="52" fillId="0" borderId="26" xfId="0" applyNumberFormat="1" applyFont="1" applyBorder="1"/>
    <xf numFmtId="49" fontId="52" fillId="0" borderId="11" xfId="0" applyNumberFormat="1" applyFont="1" applyBorder="1" applyAlignment="1">
      <alignment vertical="center" wrapText="1"/>
    </xf>
    <xf numFmtId="2" fontId="52" fillId="0" borderId="11" xfId="0" applyNumberFormat="1" applyFont="1" applyBorder="1" applyAlignment="1">
      <alignment horizontal="right" vertical="center"/>
    </xf>
    <xf numFmtId="2" fontId="52" fillId="0" borderId="11" xfId="0" applyNumberFormat="1" applyFont="1" applyBorder="1" applyAlignment="1">
      <alignment vertical="center"/>
    </xf>
    <xf numFmtId="0" fontId="52" fillId="0" borderId="11" xfId="0" applyFont="1" applyBorder="1" applyAlignment="1">
      <alignment vertical="center"/>
    </xf>
    <xf numFmtId="2" fontId="52" fillId="0" borderId="11" xfId="0" applyNumberFormat="1" applyFont="1" applyBorder="1" applyAlignment="1">
      <alignment horizontal="right" vertical="center" wrapText="1"/>
    </xf>
    <xf numFmtId="2" fontId="52" fillId="0" borderId="11" xfId="0" applyNumberFormat="1" applyFont="1" applyBorder="1" applyAlignment="1">
      <alignment vertical="center" wrapText="1"/>
    </xf>
    <xf numFmtId="0" fontId="52" fillId="0" borderId="11" xfId="0" applyFont="1" applyBorder="1" applyAlignment="1">
      <alignment vertical="center" wrapText="1"/>
    </xf>
    <xf numFmtId="0" fontId="52" fillId="0" borderId="27" xfId="0" applyFont="1" applyBorder="1" applyAlignment="1">
      <alignment horizontal="center"/>
    </xf>
    <xf numFmtId="49" fontId="52" fillId="0" borderId="12" xfId="0" applyNumberFormat="1" applyFont="1" applyBorder="1" applyAlignment="1">
      <alignment wrapText="1"/>
    </xf>
    <xf numFmtId="2" fontId="52" fillId="0" borderId="12" xfId="0" applyNumberFormat="1" applyFont="1" applyBorder="1"/>
    <xf numFmtId="0" fontId="52" fillId="0" borderId="12" xfId="0" applyFont="1" applyBorder="1"/>
    <xf numFmtId="4" fontId="52" fillId="0" borderId="28" xfId="0" applyNumberFormat="1" applyFont="1" applyBorder="1"/>
    <xf numFmtId="4" fontId="55" fillId="0" borderId="30" xfId="0" applyNumberFormat="1" applyFont="1" applyBorder="1"/>
    <xf numFmtId="0" fontId="56" fillId="0" borderId="0" xfId="0" applyFont="1"/>
    <xf numFmtId="0" fontId="56" fillId="0" borderId="0" xfId="0" applyFont="1" applyAlignment="1">
      <alignment horizontal="center"/>
    </xf>
    <xf numFmtId="0" fontId="56" fillId="0" borderId="0" xfId="0" applyFont="1" applyAlignment="1">
      <alignment horizontal="right"/>
    </xf>
    <xf numFmtId="4" fontId="56" fillId="0" borderId="0" xfId="0" applyNumberFormat="1" applyFont="1" applyAlignment="1">
      <alignment horizontal="right"/>
    </xf>
    <xf numFmtId="4" fontId="56" fillId="0" borderId="0" xfId="0" applyNumberFormat="1" applyFont="1"/>
    <xf numFmtId="0" fontId="0" fillId="0" borderId="0" xfId="0" applyFont="1" applyAlignment="1">
      <alignment horizontal="center"/>
    </xf>
    <xf numFmtId="0" fontId="0" fillId="0" borderId="0" xfId="0" applyFont="1" applyAlignment="1">
      <alignment horizontal="right"/>
    </xf>
    <xf numFmtId="0" fontId="0" fillId="0" borderId="0" xfId="0" applyFont="1" applyAlignment="1">
      <alignment vertical="center" wrapText="1"/>
    </xf>
    <xf numFmtId="0" fontId="52" fillId="0" borderId="25" xfId="0" applyFont="1" applyBorder="1" applyAlignment="1">
      <alignment horizontal="center" vertical="center" wrapText="1"/>
    </xf>
    <xf numFmtId="4" fontId="52" fillId="0" borderId="26" xfId="0" applyNumberFormat="1" applyFont="1" applyBorder="1" applyAlignment="1">
      <alignment vertical="center" wrapText="1"/>
    </xf>
    <xf numFmtId="0" fontId="52" fillId="0" borderId="27" xfId="0" applyFont="1" applyBorder="1" applyAlignment="1">
      <alignment horizontal="center" vertical="center" wrapText="1"/>
    </xf>
    <xf numFmtId="49" fontId="52" fillId="0" borderId="12" xfId="0" applyNumberFormat="1" applyFont="1" applyBorder="1" applyAlignment="1">
      <alignment vertical="center" wrapText="1"/>
    </xf>
    <xf numFmtId="2" fontId="52" fillId="0" borderId="12" xfId="0" applyNumberFormat="1" applyFont="1" applyBorder="1" applyAlignment="1">
      <alignment vertical="center" wrapText="1"/>
    </xf>
    <xf numFmtId="0" fontId="52" fillId="0" borderId="12" xfId="0" applyFont="1" applyBorder="1" applyAlignment="1">
      <alignment vertical="center" wrapText="1"/>
    </xf>
    <xf numFmtId="4" fontId="52" fillId="0" borderId="28" xfId="0" applyNumberFormat="1" applyFont="1" applyBorder="1" applyAlignment="1">
      <alignment vertical="center" wrapText="1"/>
    </xf>
    <xf numFmtId="4" fontId="55" fillId="0" borderId="16" xfId="0" applyNumberFormat="1" applyFont="1" applyBorder="1" applyAlignment="1">
      <alignment vertical="center" wrapText="1"/>
    </xf>
    <xf numFmtId="4" fontId="0" fillId="0" borderId="0" xfId="0" applyNumberFormat="1" applyFont="1" applyAlignment="1">
      <alignment vertical="center" wrapText="1"/>
    </xf>
    <xf numFmtId="2" fontId="0" fillId="0" borderId="0" xfId="0" applyNumberFormat="1" applyFont="1" applyAlignment="1">
      <alignment vertical="center" wrapText="1"/>
    </xf>
    <xf numFmtId="0" fontId="51" fillId="27" borderId="14" xfId="0" applyFont="1" applyFill="1" applyBorder="1" applyAlignment="1">
      <alignment horizontal="center" vertical="center" wrapText="1"/>
    </xf>
    <xf numFmtId="0" fontId="51" fillId="27" borderId="15" xfId="0" applyFont="1" applyFill="1" applyBorder="1" applyAlignment="1">
      <alignment horizontal="center" vertical="center" wrapText="1"/>
    </xf>
    <xf numFmtId="0" fontId="51" fillId="27" borderId="16" xfId="0" applyFont="1" applyFill="1" applyBorder="1" applyAlignment="1">
      <alignment horizontal="center" vertical="center" wrapText="1"/>
    </xf>
    <xf numFmtId="2" fontId="53" fillId="0" borderId="11" xfId="0" applyNumberFormat="1" applyFont="1" applyBorder="1" applyAlignment="1" applyProtection="1">
      <alignment horizontal="center" vertical="center" wrapText="1"/>
      <protection locked="0"/>
    </xf>
    <xf numFmtId="4" fontId="51" fillId="0" borderId="14" xfId="0" applyNumberFormat="1" applyFont="1" applyBorder="1" applyAlignment="1">
      <alignment horizontal="center" vertical="center" wrapText="1"/>
    </xf>
    <xf numFmtId="4" fontId="51" fillId="0" borderId="15" xfId="0" applyNumberFormat="1" applyFont="1" applyBorder="1" applyAlignment="1">
      <alignment horizontal="center" vertical="center" wrapText="1"/>
    </xf>
    <xf numFmtId="4" fontId="51" fillId="0" borderId="29" xfId="0" applyNumberFormat="1" applyFont="1" applyBorder="1" applyAlignment="1">
      <alignment horizontal="center" vertical="center" wrapText="1"/>
    </xf>
    <xf numFmtId="0" fontId="50" fillId="27" borderId="31" xfId="0" applyFont="1" applyFill="1" applyBorder="1" applyAlignment="1">
      <alignment horizontal="center" vertical="center" wrapText="1"/>
    </xf>
    <xf numFmtId="0" fontId="50" fillId="27" borderId="32" xfId="0" applyFont="1" applyFill="1" applyBorder="1" applyAlignment="1">
      <alignment horizontal="center" vertical="center" wrapText="1"/>
    </xf>
    <xf numFmtId="0" fontId="50" fillId="27" borderId="33" xfId="0" applyFont="1" applyFill="1" applyBorder="1" applyAlignment="1">
      <alignment horizontal="center" vertical="center" wrapText="1"/>
    </xf>
    <xf numFmtId="0" fontId="50" fillId="0" borderId="14" xfId="0" applyFont="1" applyBorder="1" applyAlignment="1">
      <alignment horizontal="center" vertical="center" wrapText="1"/>
    </xf>
    <xf numFmtId="0" fontId="50" fillId="0" borderId="15" xfId="0" applyFont="1" applyBorder="1" applyAlignment="1">
      <alignment horizontal="center" vertical="center" wrapText="1"/>
    </xf>
    <xf numFmtId="0" fontId="50" fillId="0" borderId="37" xfId="0" applyFont="1" applyBorder="1" applyAlignment="1">
      <alignment horizontal="center" vertical="center" wrapText="1"/>
    </xf>
    <xf numFmtId="0" fontId="55" fillId="27" borderId="22" xfId="0" applyFont="1" applyFill="1" applyBorder="1" applyAlignment="1">
      <alignment horizontal="center" vertical="center"/>
    </xf>
    <xf numFmtId="0" fontId="55" fillId="27" borderId="23" xfId="0" applyFont="1" applyFill="1" applyBorder="1" applyAlignment="1">
      <alignment horizontal="center" vertical="center"/>
    </xf>
    <xf numFmtId="0" fontId="55" fillId="27" borderId="24" xfId="0" applyFont="1" applyFill="1" applyBorder="1" applyAlignment="1">
      <alignment horizontal="center" vertical="center"/>
    </xf>
    <xf numFmtId="0" fontId="55" fillId="27" borderId="25" xfId="0" applyFont="1" applyFill="1" applyBorder="1" applyAlignment="1">
      <alignment horizontal="center" vertical="center" wrapText="1"/>
    </xf>
    <xf numFmtId="0" fontId="55" fillId="27" borderId="11" xfId="0" applyFont="1" applyFill="1" applyBorder="1" applyAlignment="1">
      <alignment horizontal="center" vertical="center" wrapText="1"/>
    </xf>
    <xf numFmtId="0" fontId="55" fillId="27" borderId="26" xfId="0" applyFont="1" applyFill="1" applyBorder="1" applyAlignment="1">
      <alignment horizontal="center" vertical="center" wrapText="1"/>
    </xf>
    <xf numFmtId="0" fontId="55" fillId="0" borderId="14" xfId="0" applyFont="1" applyBorder="1" applyAlignment="1">
      <alignment horizontal="center"/>
    </xf>
    <xf numFmtId="0" fontId="55" fillId="0" borderId="15" xfId="0" applyFont="1" applyBorder="1" applyAlignment="1">
      <alignment horizontal="center"/>
    </xf>
    <xf numFmtId="0" fontId="55" fillId="0" borderId="29" xfId="0" applyFont="1" applyBorder="1" applyAlignment="1">
      <alignment horizontal="center"/>
    </xf>
    <xf numFmtId="0" fontId="0" fillId="0" borderId="0" xfId="0" applyFont="1" applyAlignment="1">
      <alignment vertical="center" wrapText="1"/>
    </xf>
    <xf numFmtId="0" fontId="55" fillId="27" borderId="22" xfId="0" applyFont="1" applyFill="1" applyBorder="1" applyAlignment="1">
      <alignment horizontal="center" vertical="center" wrapText="1"/>
    </xf>
    <xf numFmtId="0" fontId="55" fillId="27" borderId="23" xfId="0" applyFont="1" applyFill="1" applyBorder="1" applyAlignment="1">
      <alignment horizontal="center" vertical="center" wrapText="1"/>
    </xf>
    <xf numFmtId="0" fontId="55" fillId="27" borderId="24" xfId="0" applyFont="1" applyFill="1" applyBorder="1" applyAlignment="1">
      <alignment horizontal="center" vertical="center" wrapText="1"/>
    </xf>
    <xf numFmtId="0" fontId="55" fillId="0" borderId="14" xfId="0" applyFont="1" applyBorder="1" applyAlignment="1">
      <alignment horizontal="center" vertical="center" wrapText="1"/>
    </xf>
    <xf numFmtId="0" fontId="55" fillId="0" borderId="15" xfId="0" applyFont="1" applyBorder="1" applyAlignment="1">
      <alignment horizontal="center" vertical="center" wrapText="1"/>
    </xf>
    <xf numFmtId="0" fontId="55" fillId="0" borderId="16" xfId="0" applyFont="1" applyBorder="1" applyAlignment="1">
      <alignment horizontal="center" vertical="center" wrapText="1"/>
    </xf>
  </cellXfs>
  <cellStyles count="74">
    <cellStyle name="20% - akcent 1" xfId="16"/>
    <cellStyle name="20% - akcent 2" xfId="17"/>
    <cellStyle name="20% - akcent 3" xfId="18"/>
    <cellStyle name="20% - akcent 4" xfId="19"/>
    <cellStyle name="20% - akcent 5" xfId="20"/>
    <cellStyle name="20% - akcent 6" xfId="21"/>
    <cellStyle name="40% - akcent 1" xfId="22"/>
    <cellStyle name="40% - akcent 2" xfId="23"/>
    <cellStyle name="40% - akcent 3" xfId="24"/>
    <cellStyle name="40% - akcent 4" xfId="25"/>
    <cellStyle name="40% - akcent 5" xfId="26"/>
    <cellStyle name="40% - akcent 6" xfId="27"/>
    <cellStyle name="60% - akcent 1" xfId="28"/>
    <cellStyle name="60% - akcent 2" xfId="29"/>
    <cellStyle name="60% - akcent 3" xfId="30"/>
    <cellStyle name="60% - akcent 4" xfId="31"/>
    <cellStyle name="60% - akcent 5" xfId="32"/>
    <cellStyle name="60% - akcent 6" xfId="33"/>
    <cellStyle name="Accent" xfId="34"/>
    <cellStyle name="Accent 1" xfId="35"/>
    <cellStyle name="Accent 2" xfId="36"/>
    <cellStyle name="Accent 3" xfId="37"/>
    <cellStyle name="Akcent 1 1" xfId="38"/>
    <cellStyle name="Akcent 2 1" xfId="39"/>
    <cellStyle name="Akcent 3 1" xfId="40"/>
    <cellStyle name="Akcent 4" xfId="13" builtinId="41" customBuiltin="1"/>
    <cellStyle name="Akcent 5" xfId="14" builtinId="45" customBuiltin="1"/>
    <cellStyle name="Akcent 6" xfId="15" builtinId="49" customBuiltin="1"/>
    <cellStyle name="Bad" xfId="42"/>
    <cellStyle name="Błąd 1" xfId="41"/>
    <cellStyle name="Dane wejściowe" xfId="4" builtinId="20" customBuiltin="1"/>
    <cellStyle name="Dane wyjściowe" xfId="5" builtinId="21" customBuiltin="1"/>
    <cellStyle name="Dobre" xfId="43"/>
    <cellStyle name="Dobry 1" xfId="44"/>
    <cellStyle name="Error" xfId="45"/>
    <cellStyle name="Excel Built-in Explanatory Text" xfId="46"/>
    <cellStyle name="Excel Built-in Hyperlink" xfId="47"/>
    <cellStyle name="Excel Built-in Normal" xfId="48"/>
    <cellStyle name="Footnote" xfId="49"/>
    <cellStyle name="Good" xfId="50"/>
    <cellStyle name="Heading" xfId="51"/>
    <cellStyle name="Heading 1" xfId="52"/>
    <cellStyle name="Heading 2" xfId="53"/>
    <cellStyle name="Hyperlink" xfId="54"/>
    <cellStyle name="Komórka połączona" xfId="7" builtinId="24" customBuiltin="1"/>
    <cellStyle name="Komórka zaznaczona" xfId="8" builtinId="23" customBuiltin="1"/>
    <cellStyle name="Nagłówek 1 1" xfId="55"/>
    <cellStyle name="Nagłówek 2 1" xfId="56"/>
    <cellStyle name="Nagłówek 3" xfId="2" builtinId="18" customBuiltin="1"/>
    <cellStyle name="Nagłówek 4" xfId="3" builtinId="19" customBuiltin="1"/>
    <cellStyle name="Neutral" xfId="57"/>
    <cellStyle name="Neutralne" xfId="58"/>
    <cellStyle name="Neutralny 1" xfId="59"/>
    <cellStyle name="Normalny" xfId="0" builtinId="0" customBuiltin="1"/>
    <cellStyle name="Normalny 2 3" xfId="60"/>
    <cellStyle name="Notatka 1" xfId="61"/>
    <cellStyle name="Note" xfId="62"/>
    <cellStyle name="Obliczenia" xfId="6" builtinId="22" customBuiltin="1"/>
    <cellStyle name="Ostrzeżenie 1" xfId="63"/>
    <cellStyle name="Przypis dolny 1" xfId="64"/>
    <cellStyle name="Result" xfId="65"/>
    <cellStyle name="Result2" xfId="66"/>
    <cellStyle name="Stan 1" xfId="67"/>
    <cellStyle name="Status" xfId="68"/>
    <cellStyle name="Suma" xfId="12" builtinId="25" customBuiltin="1"/>
    <cellStyle name="Tekst 1" xfId="69"/>
    <cellStyle name="Tekst objaśnienia" xfId="11" builtinId="53" customBuiltin="1"/>
    <cellStyle name="Tekst ostrzeżenia" xfId="9" builtinId="11" customBuiltin="1"/>
    <cellStyle name="Text" xfId="70"/>
    <cellStyle name="Tytuł" xfId="1" builtinId="15" customBuiltin="1"/>
    <cellStyle name="Uwaga" xfId="10" builtinId="10" customBuiltin="1"/>
    <cellStyle name="Warning" xfId="71"/>
    <cellStyle name="Złe" xfId="72"/>
    <cellStyle name="Zły 1"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6"/>
  <sheetViews>
    <sheetView workbookViewId="0"/>
  </sheetViews>
  <sheetFormatPr defaultRowHeight="15.6"/>
  <cols>
    <col min="1" max="1" width="4.6640625" style="3" customWidth="1"/>
    <col min="2" max="2" width="57.44140625" style="18" customWidth="1"/>
    <col min="3" max="3" width="43.88671875" style="3" customWidth="1"/>
    <col min="4" max="4" width="56.88671875" style="19" customWidth="1"/>
    <col min="5" max="5" width="13.5546875" style="21" customWidth="1"/>
    <col min="6" max="7" width="18.6640625" style="21" customWidth="1"/>
    <col min="8" max="8" width="69" style="19" customWidth="1"/>
    <col min="9" max="9" width="15" style="3" customWidth="1"/>
    <col min="10" max="1023" width="9.5546875" style="3" customWidth="1"/>
    <col min="1024" max="1024" width="10.33203125" style="3" customWidth="1"/>
    <col min="1025" max="1025" width="9.109375" customWidth="1"/>
  </cols>
  <sheetData>
    <row r="1" spans="1:9" ht="27.6">
      <c r="A1" s="1" t="s">
        <v>0</v>
      </c>
      <c r="B1" s="1" t="s">
        <v>1</v>
      </c>
      <c r="C1" s="1" t="s">
        <v>2</v>
      </c>
      <c r="D1" s="1" t="s">
        <v>3</v>
      </c>
      <c r="E1" s="2" t="s">
        <v>4</v>
      </c>
      <c r="F1" s="2" t="s">
        <v>5</v>
      </c>
      <c r="G1" s="2" t="s">
        <v>6</v>
      </c>
      <c r="H1" s="1" t="s">
        <v>7</v>
      </c>
      <c r="I1" s="1" t="s">
        <v>8</v>
      </c>
    </row>
    <row r="2" spans="1:9" ht="28.5" customHeight="1">
      <c r="A2" s="4" t="s">
        <v>9</v>
      </c>
      <c r="B2" s="5" t="s">
        <v>10</v>
      </c>
      <c r="C2" s="6" t="s">
        <v>11</v>
      </c>
      <c r="D2" s="6" t="s">
        <v>12</v>
      </c>
      <c r="E2" s="7" t="s">
        <v>13</v>
      </c>
      <c r="F2" s="8" t="s">
        <v>14</v>
      </c>
      <c r="G2" s="9" t="s">
        <v>15</v>
      </c>
      <c r="H2" s="6" t="s">
        <v>16</v>
      </c>
      <c r="I2" s="10">
        <v>115</v>
      </c>
    </row>
    <row r="3" spans="1:9" ht="17.100000000000001" customHeight="1">
      <c r="A3" s="4" t="s">
        <v>17</v>
      </c>
      <c r="B3" s="11" t="s">
        <v>18</v>
      </c>
      <c r="C3" s="6" t="s">
        <v>19</v>
      </c>
      <c r="D3" s="6" t="str">
        <f>C3</f>
        <v>ul. Świdwińska 7, 78-200 Białogard</v>
      </c>
      <c r="E3" s="7" t="s">
        <v>20</v>
      </c>
      <c r="F3" s="12" t="s">
        <v>21</v>
      </c>
      <c r="G3" s="12" t="s">
        <v>22</v>
      </c>
      <c r="H3" s="6" t="s">
        <v>23</v>
      </c>
      <c r="I3" s="10">
        <v>40</v>
      </c>
    </row>
    <row r="4" spans="1:9" ht="17.100000000000001" customHeight="1">
      <c r="A4" s="4" t="s">
        <v>24</v>
      </c>
      <c r="B4" s="13" t="s">
        <v>25</v>
      </c>
      <c r="C4" s="6" t="s">
        <v>26</v>
      </c>
      <c r="D4" s="6" t="s">
        <v>27</v>
      </c>
      <c r="E4" s="7" t="s">
        <v>28</v>
      </c>
      <c r="F4" s="12" t="s">
        <v>29</v>
      </c>
      <c r="G4" s="12" t="s">
        <v>22</v>
      </c>
      <c r="H4" s="6" t="s">
        <v>30</v>
      </c>
      <c r="I4" s="10">
        <v>28</v>
      </c>
    </row>
    <row r="5" spans="1:9" ht="75" customHeight="1">
      <c r="A5" s="4" t="s">
        <v>31</v>
      </c>
      <c r="B5" s="14" t="s">
        <v>32</v>
      </c>
      <c r="C5" s="6" t="s">
        <v>33</v>
      </c>
      <c r="D5" s="6" t="s">
        <v>34</v>
      </c>
      <c r="E5" s="7" t="s">
        <v>35</v>
      </c>
      <c r="F5" s="12" t="s">
        <v>36</v>
      </c>
      <c r="G5" s="15" t="s">
        <v>37</v>
      </c>
      <c r="H5" s="6" t="s">
        <v>38</v>
      </c>
      <c r="I5" s="10">
        <v>17</v>
      </c>
    </row>
    <row r="6" spans="1:9" ht="17.100000000000001" customHeight="1">
      <c r="A6" s="4" t="s">
        <v>39</v>
      </c>
      <c r="B6" s="11" t="s">
        <v>40</v>
      </c>
      <c r="C6" s="11" t="s">
        <v>41</v>
      </c>
      <c r="D6" s="14" t="str">
        <f>C6</f>
        <v>ul. Krótka 1, 78-200 Białogard</v>
      </c>
      <c r="E6" s="7" t="s">
        <v>42</v>
      </c>
      <c r="F6" s="12" t="s">
        <v>43</v>
      </c>
      <c r="G6" s="12" t="s">
        <v>44</v>
      </c>
      <c r="H6" s="11" t="s">
        <v>45</v>
      </c>
      <c r="I6" s="10">
        <v>58</v>
      </c>
    </row>
    <row r="7" spans="1:9" ht="17.100000000000001" customHeight="1">
      <c r="A7" s="4" t="s">
        <v>46</v>
      </c>
      <c r="B7" s="11" t="s">
        <v>47</v>
      </c>
      <c r="C7" s="6" t="s">
        <v>48</v>
      </c>
      <c r="D7" s="16" t="str">
        <f>C7</f>
        <v>ul. 1 Maja 12, 78-200 Białogard</v>
      </c>
      <c r="E7" s="7" t="s">
        <v>49</v>
      </c>
      <c r="F7" s="12" t="s">
        <v>50</v>
      </c>
      <c r="G7" s="12" t="s">
        <v>51</v>
      </c>
      <c r="H7" s="6" t="s">
        <v>52</v>
      </c>
      <c r="I7" s="10">
        <v>40</v>
      </c>
    </row>
    <row r="8" spans="1:9" ht="17.100000000000001" customHeight="1">
      <c r="A8" s="4" t="s">
        <v>53</v>
      </c>
      <c r="B8" s="11" t="s">
        <v>54</v>
      </c>
      <c r="C8" s="6" t="s">
        <v>55</v>
      </c>
      <c r="D8" s="6" t="s">
        <v>55</v>
      </c>
      <c r="E8" s="7" t="s">
        <v>56</v>
      </c>
      <c r="F8" s="12" t="s">
        <v>57</v>
      </c>
      <c r="G8" s="12" t="s">
        <v>51</v>
      </c>
      <c r="H8" s="11" t="s">
        <v>58</v>
      </c>
      <c r="I8" s="10">
        <v>23</v>
      </c>
    </row>
    <row r="9" spans="1:9" ht="29.25" customHeight="1">
      <c r="A9" s="4" t="s">
        <v>59</v>
      </c>
      <c r="B9" s="11" t="s">
        <v>60</v>
      </c>
      <c r="C9" s="6" t="s">
        <v>61</v>
      </c>
      <c r="D9" s="6" t="s">
        <v>62</v>
      </c>
      <c r="E9" s="7" t="s">
        <v>63</v>
      </c>
      <c r="F9" s="12" t="s">
        <v>64</v>
      </c>
      <c r="G9" s="12" t="s">
        <v>51</v>
      </c>
      <c r="H9" s="6" t="s">
        <v>65</v>
      </c>
      <c r="I9" s="10">
        <v>39</v>
      </c>
    </row>
    <row r="10" spans="1:9" ht="17.100000000000001" customHeight="1">
      <c r="A10" s="4" t="s">
        <v>66</v>
      </c>
      <c r="B10" s="11" t="s">
        <v>67</v>
      </c>
      <c r="C10" s="6" t="s">
        <v>68</v>
      </c>
      <c r="D10" s="6" t="s">
        <v>68</v>
      </c>
      <c r="E10" s="7" t="s">
        <v>69</v>
      </c>
      <c r="F10" s="12" t="s">
        <v>70</v>
      </c>
      <c r="G10" s="15" t="s">
        <v>71</v>
      </c>
      <c r="H10" s="6" t="s">
        <v>72</v>
      </c>
      <c r="I10" s="10">
        <v>49</v>
      </c>
    </row>
    <row r="11" spans="1:9" ht="17.100000000000001" customHeight="1">
      <c r="A11" s="4" t="s">
        <v>73</v>
      </c>
      <c r="B11" s="11" t="s">
        <v>74</v>
      </c>
      <c r="C11" s="6" t="s">
        <v>75</v>
      </c>
      <c r="D11" s="16" t="str">
        <f>C11</f>
        <v>ul. Grunwaldzka 53, 78-200 Białogard</v>
      </c>
      <c r="E11" s="7" t="s">
        <v>76</v>
      </c>
      <c r="F11" s="12" t="s">
        <v>77</v>
      </c>
      <c r="G11" s="12" t="s">
        <v>71</v>
      </c>
      <c r="H11" s="6" t="s">
        <v>78</v>
      </c>
      <c r="I11" s="10">
        <v>52</v>
      </c>
    </row>
    <row r="12" spans="1:9" ht="17.100000000000001" customHeight="1">
      <c r="A12" s="4" t="s">
        <v>79</v>
      </c>
      <c r="B12" s="11" t="s">
        <v>80</v>
      </c>
      <c r="C12" s="6" t="s">
        <v>81</v>
      </c>
      <c r="D12" s="6" t="s">
        <v>81</v>
      </c>
      <c r="E12" s="7" t="s">
        <v>82</v>
      </c>
      <c r="F12" s="12" t="s">
        <v>83</v>
      </c>
      <c r="G12" s="12" t="s">
        <v>84</v>
      </c>
      <c r="H12" s="6" t="s">
        <v>78</v>
      </c>
      <c r="I12" s="10">
        <v>50</v>
      </c>
    </row>
    <row r="13" spans="1:9" ht="17.100000000000001" customHeight="1">
      <c r="A13" s="4" t="s">
        <v>85</v>
      </c>
      <c r="B13" s="11" t="s">
        <v>86</v>
      </c>
      <c r="C13" s="6" t="s">
        <v>87</v>
      </c>
      <c r="D13" s="6" t="s">
        <v>88</v>
      </c>
      <c r="E13" s="7" t="s">
        <v>89</v>
      </c>
      <c r="F13" s="12" t="s">
        <v>90</v>
      </c>
      <c r="G13" s="12" t="s">
        <v>91</v>
      </c>
      <c r="H13" s="6" t="s">
        <v>92</v>
      </c>
      <c r="I13" s="17"/>
    </row>
    <row r="14" spans="1:9" ht="17.100000000000001" customHeight="1">
      <c r="A14" s="4" t="s">
        <v>93</v>
      </c>
      <c r="B14" s="11" t="s">
        <v>94</v>
      </c>
      <c r="C14" s="6" t="s">
        <v>95</v>
      </c>
      <c r="D14" s="6" t="s">
        <v>96</v>
      </c>
      <c r="E14" s="7" t="s">
        <v>97</v>
      </c>
      <c r="F14" s="12" t="s">
        <v>98</v>
      </c>
      <c r="G14" s="12" t="s">
        <v>99</v>
      </c>
      <c r="H14" s="6" t="s">
        <v>100</v>
      </c>
      <c r="I14" s="10">
        <v>36</v>
      </c>
    </row>
    <row r="15" spans="1:9" ht="28.5" customHeight="1" thickBot="1">
      <c r="A15" s="4" t="s">
        <v>101</v>
      </c>
      <c r="B15" s="11" t="s">
        <v>102</v>
      </c>
      <c r="C15" s="6" t="s">
        <v>103</v>
      </c>
      <c r="D15" s="6" t="s">
        <v>104</v>
      </c>
      <c r="E15" s="7" t="s">
        <v>105</v>
      </c>
      <c r="F15" s="8" t="s">
        <v>106</v>
      </c>
      <c r="G15" s="8" t="s">
        <v>107</v>
      </c>
      <c r="H15" s="6" t="s">
        <v>108</v>
      </c>
      <c r="I15" s="10">
        <v>57</v>
      </c>
    </row>
    <row r="16" spans="1:9">
      <c r="E16" s="20"/>
      <c r="I16" s="22">
        <f>SUM(I2:I15)</f>
        <v>604</v>
      </c>
    </row>
  </sheetData>
  <pageMargins left="0.74803149606299213" right="0.74803149606299213" top="1.3775590551181101" bottom="1.3775590551181101" header="0.98385826771653495" footer="0.98385826771653495"/>
  <pageSetup paperSize="0" fitToWidth="0" fitToHeight="0"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T279"/>
  <sheetViews>
    <sheetView view="pageLayout" zoomScale="70" zoomScaleNormal="100" zoomScalePageLayoutView="70" workbookViewId="0">
      <selection activeCell="C5" sqref="C5"/>
    </sheetView>
  </sheetViews>
  <sheetFormatPr defaultColWidth="9.109375" defaultRowHeight="34.950000000000003" customHeight="1"/>
  <cols>
    <col min="1" max="1" width="7" style="26" customWidth="1"/>
    <col min="2" max="2" width="43" style="26" customWidth="1"/>
    <col min="3" max="3" width="48.88671875" style="26" customWidth="1"/>
    <col min="4" max="4" width="14.6640625" style="26" customWidth="1"/>
    <col min="5" max="5" width="21" style="32" customWidth="1"/>
    <col min="6" max="6" width="23" style="30" bestFit="1" customWidth="1"/>
    <col min="7" max="7" width="16.6640625" style="27" customWidth="1"/>
    <col min="8" max="8" width="11.5546875" style="27" customWidth="1"/>
    <col min="9" max="9" width="11" style="27" customWidth="1"/>
    <col min="10" max="10" width="9" style="27" customWidth="1"/>
    <col min="11" max="11" width="13.109375" style="26" customWidth="1"/>
    <col min="12" max="12" width="13.88671875" style="26" customWidth="1"/>
    <col min="13" max="13" width="15" style="26" customWidth="1"/>
    <col min="14" max="14" width="9" style="26" customWidth="1"/>
    <col min="15" max="15" width="11.5546875" style="26" customWidth="1"/>
    <col min="16" max="1008" width="9" style="26" customWidth="1"/>
    <col min="1009" max="1009" width="9.109375" style="3" customWidth="1"/>
    <col min="1010" max="16384" width="9.109375" style="3"/>
  </cols>
  <sheetData>
    <row r="1" spans="1:6" ht="34.950000000000003" customHeight="1" thickBot="1">
      <c r="A1" s="120" t="s">
        <v>109</v>
      </c>
      <c r="B1" s="121"/>
      <c r="C1" s="121"/>
      <c r="D1" s="121"/>
      <c r="E1" s="121"/>
      <c r="F1" s="122"/>
    </row>
    <row r="2" spans="1:6" ht="54" customHeight="1" thickBot="1">
      <c r="A2" s="44" t="s">
        <v>0</v>
      </c>
      <c r="B2" s="45" t="s">
        <v>110</v>
      </c>
      <c r="C2" s="45" t="s">
        <v>111</v>
      </c>
      <c r="D2" s="45" t="s">
        <v>112</v>
      </c>
      <c r="E2" s="46" t="s">
        <v>1138</v>
      </c>
      <c r="F2" s="56" t="s">
        <v>113</v>
      </c>
    </row>
    <row r="3" spans="1:6" ht="34.950000000000003" customHeight="1">
      <c r="A3" s="47">
        <v>1</v>
      </c>
      <c r="B3" s="48" t="s">
        <v>114</v>
      </c>
      <c r="C3" s="49" t="s">
        <v>115</v>
      </c>
      <c r="D3" s="49">
        <v>2006</v>
      </c>
      <c r="E3" s="50">
        <v>2316.44</v>
      </c>
      <c r="F3" s="51">
        <f>E3*6169</f>
        <v>14290118.360000001</v>
      </c>
    </row>
    <row r="4" spans="1:6" ht="34.950000000000003" customHeight="1">
      <c r="A4" s="52">
        <v>2</v>
      </c>
      <c r="B4" s="37" t="s">
        <v>116</v>
      </c>
      <c r="C4" s="38" t="s">
        <v>117</v>
      </c>
      <c r="D4" s="38">
        <v>1973</v>
      </c>
      <c r="E4" s="39">
        <v>3828.61</v>
      </c>
      <c r="F4" s="53">
        <f t="shared" ref="F4:F67" si="0">E4*6169</f>
        <v>23618695.09</v>
      </c>
    </row>
    <row r="5" spans="1:6" ht="34.950000000000003" customHeight="1">
      <c r="A5" s="52">
        <v>3</v>
      </c>
      <c r="B5" s="37" t="s">
        <v>118</v>
      </c>
      <c r="C5" s="38" t="s">
        <v>119</v>
      </c>
      <c r="D5" s="38">
        <v>1945</v>
      </c>
      <c r="E5" s="39">
        <v>2715.11</v>
      </c>
      <c r="F5" s="53">
        <f t="shared" si="0"/>
        <v>16749513.590000002</v>
      </c>
    </row>
    <row r="6" spans="1:6" ht="34.950000000000003" customHeight="1">
      <c r="A6" s="52">
        <v>4</v>
      </c>
      <c r="B6" s="37" t="s">
        <v>114</v>
      </c>
      <c r="C6" s="38" t="s">
        <v>120</v>
      </c>
      <c r="D6" s="38">
        <v>1925</v>
      </c>
      <c r="E6" s="39">
        <v>659.48</v>
      </c>
      <c r="F6" s="53">
        <f t="shared" si="0"/>
        <v>4068332.12</v>
      </c>
    </row>
    <row r="7" spans="1:6" ht="34.950000000000003" customHeight="1">
      <c r="A7" s="52">
        <v>5</v>
      </c>
      <c r="B7" s="37" t="s">
        <v>114</v>
      </c>
      <c r="C7" s="38" t="s">
        <v>121</v>
      </c>
      <c r="D7" s="38">
        <v>1925</v>
      </c>
      <c r="E7" s="39">
        <v>342</v>
      </c>
      <c r="F7" s="53">
        <f t="shared" si="0"/>
        <v>2109798</v>
      </c>
    </row>
    <row r="8" spans="1:6" ht="34.950000000000003" customHeight="1">
      <c r="A8" s="52">
        <v>6</v>
      </c>
      <c r="B8" s="37" t="s">
        <v>114</v>
      </c>
      <c r="C8" s="38" t="s">
        <v>122</v>
      </c>
      <c r="D8" s="38">
        <v>1925</v>
      </c>
      <c r="E8" s="39">
        <v>366.96</v>
      </c>
      <c r="F8" s="53">
        <f t="shared" si="0"/>
        <v>2263776.2399999998</v>
      </c>
    </row>
    <row r="9" spans="1:6" ht="34.950000000000003" customHeight="1">
      <c r="A9" s="52">
        <v>7</v>
      </c>
      <c r="B9" s="37" t="s">
        <v>114</v>
      </c>
      <c r="C9" s="38" t="s">
        <v>123</v>
      </c>
      <c r="D9" s="38">
        <v>1920</v>
      </c>
      <c r="E9" s="39">
        <v>822.94</v>
      </c>
      <c r="F9" s="53">
        <f t="shared" si="0"/>
        <v>5076716.8600000003</v>
      </c>
    </row>
    <row r="10" spans="1:6" ht="34.950000000000003" customHeight="1">
      <c r="A10" s="52">
        <v>8</v>
      </c>
      <c r="B10" s="37" t="s">
        <v>124</v>
      </c>
      <c r="C10" s="38" t="s">
        <v>125</v>
      </c>
      <c r="D10" s="38">
        <v>1920</v>
      </c>
      <c r="E10" s="39">
        <v>837.95</v>
      </c>
      <c r="F10" s="53">
        <f t="shared" si="0"/>
        <v>5169313.5500000007</v>
      </c>
    </row>
    <row r="11" spans="1:6" ht="34.950000000000003" customHeight="1">
      <c r="A11" s="52">
        <v>9</v>
      </c>
      <c r="B11" s="37" t="s">
        <v>124</v>
      </c>
      <c r="C11" s="38" t="s">
        <v>126</v>
      </c>
      <c r="D11" s="38">
        <v>1879</v>
      </c>
      <c r="E11" s="39">
        <v>453.86</v>
      </c>
      <c r="F11" s="53">
        <f t="shared" si="0"/>
        <v>2799862.3400000003</v>
      </c>
    </row>
    <row r="12" spans="1:6" ht="34.950000000000003" customHeight="1">
      <c r="A12" s="52">
        <v>10</v>
      </c>
      <c r="B12" s="37" t="s">
        <v>114</v>
      </c>
      <c r="C12" s="38" t="s">
        <v>127</v>
      </c>
      <c r="D12" s="38">
        <v>1909</v>
      </c>
      <c r="E12" s="39">
        <v>324.81</v>
      </c>
      <c r="F12" s="53">
        <f t="shared" si="0"/>
        <v>2003752.8900000001</v>
      </c>
    </row>
    <row r="13" spans="1:6" ht="34.950000000000003" customHeight="1">
      <c r="A13" s="52">
        <v>11</v>
      </c>
      <c r="B13" s="37" t="s">
        <v>114</v>
      </c>
      <c r="C13" s="38" t="s">
        <v>128</v>
      </c>
      <c r="D13" s="38">
        <v>1910</v>
      </c>
      <c r="E13" s="39">
        <v>505.49</v>
      </c>
      <c r="F13" s="53">
        <f t="shared" si="0"/>
        <v>3118367.81</v>
      </c>
    </row>
    <row r="14" spans="1:6" ht="34.950000000000003" customHeight="1">
      <c r="A14" s="52">
        <v>12</v>
      </c>
      <c r="B14" s="37" t="s">
        <v>124</v>
      </c>
      <c r="C14" s="38" t="s">
        <v>129</v>
      </c>
      <c r="D14" s="38">
        <v>1899</v>
      </c>
      <c r="E14" s="39">
        <v>954.8</v>
      </c>
      <c r="F14" s="53">
        <f t="shared" si="0"/>
        <v>5890161.1999999993</v>
      </c>
    </row>
    <row r="15" spans="1:6" ht="34.950000000000003" customHeight="1">
      <c r="A15" s="52">
        <v>13</v>
      </c>
      <c r="B15" s="37" t="s">
        <v>114</v>
      </c>
      <c r="C15" s="38" t="s">
        <v>130</v>
      </c>
      <c r="D15" s="38">
        <v>1889</v>
      </c>
      <c r="E15" s="39">
        <v>1014.77</v>
      </c>
      <c r="F15" s="53">
        <f t="shared" si="0"/>
        <v>6260116.1299999999</v>
      </c>
    </row>
    <row r="16" spans="1:6" ht="34.950000000000003" customHeight="1">
      <c r="A16" s="52">
        <v>14</v>
      </c>
      <c r="B16" s="37" t="s">
        <v>114</v>
      </c>
      <c r="C16" s="38" t="s">
        <v>131</v>
      </c>
      <c r="D16" s="38">
        <v>1889</v>
      </c>
      <c r="E16" s="39">
        <v>310.02999999999997</v>
      </c>
      <c r="F16" s="53">
        <f t="shared" si="0"/>
        <v>1912575.0699999998</v>
      </c>
    </row>
    <row r="17" spans="1:10" ht="34.950000000000003" customHeight="1">
      <c r="A17" s="52">
        <v>15</v>
      </c>
      <c r="B17" s="37" t="s">
        <v>114</v>
      </c>
      <c r="C17" s="38" t="s">
        <v>132</v>
      </c>
      <c r="D17" s="38">
        <v>1889</v>
      </c>
      <c r="E17" s="39">
        <v>612.45000000000005</v>
      </c>
      <c r="F17" s="53">
        <f t="shared" si="0"/>
        <v>3778204.0500000003</v>
      </c>
    </row>
    <row r="18" spans="1:10" ht="34.950000000000003" customHeight="1">
      <c r="A18" s="52">
        <v>16</v>
      </c>
      <c r="B18" s="37" t="s">
        <v>114</v>
      </c>
      <c r="C18" s="38" t="s">
        <v>133</v>
      </c>
      <c r="D18" s="38">
        <v>1889</v>
      </c>
      <c r="E18" s="39">
        <v>313.77</v>
      </c>
      <c r="F18" s="53">
        <f t="shared" si="0"/>
        <v>1935647.13</v>
      </c>
    </row>
    <row r="19" spans="1:10" ht="34.950000000000003" customHeight="1">
      <c r="A19" s="52">
        <v>17</v>
      </c>
      <c r="B19" s="37" t="s">
        <v>114</v>
      </c>
      <c r="C19" s="38" t="s">
        <v>134</v>
      </c>
      <c r="D19" s="38">
        <v>1889</v>
      </c>
      <c r="E19" s="39">
        <v>613.24</v>
      </c>
      <c r="F19" s="53">
        <f t="shared" si="0"/>
        <v>3783077.56</v>
      </c>
    </row>
    <row r="20" spans="1:10" ht="34.950000000000003" customHeight="1">
      <c r="A20" s="52">
        <v>18</v>
      </c>
      <c r="B20" s="37" t="s">
        <v>124</v>
      </c>
      <c r="C20" s="38" t="s">
        <v>135</v>
      </c>
      <c r="D20" s="38">
        <v>1910</v>
      </c>
      <c r="E20" s="39">
        <v>700.87</v>
      </c>
      <c r="F20" s="53">
        <f t="shared" si="0"/>
        <v>4323667.03</v>
      </c>
    </row>
    <row r="21" spans="1:10" ht="34.950000000000003" customHeight="1">
      <c r="A21" s="52">
        <v>19</v>
      </c>
      <c r="B21" s="37" t="s">
        <v>124</v>
      </c>
      <c r="C21" s="38" t="s">
        <v>136</v>
      </c>
      <c r="D21" s="38">
        <v>1920</v>
      </c>
      <c r="E21" s="39">
        <v>456.62</v>
      </c>
      <c r="F21" s="53">
        <f t="shared" si="0"/>
        <v>2816888.7800000003</v>
      </c>
    </row>
    <row r="22" spans="1:10" ht="34.950000000000003" customHeight="1">
      <c r="A22" s="52">
        <v>20</v>
      </c>
      <c r="B22" s="37" t="s">
        <v>114</v>
      </c>
      <c r="C22" s="38" t="s">
        <v>137</v>
      </c>
      <c r="D22" s="38">
        <v>1919</v>
      </c>
      <c r="E22" s="39">
        <v>535.09</v>
      </c>
      <c r="F22" s="53">
        <f t="shared" si="0"/>
        <v>3300970.2100000004</v>
      </c>
    </row>
    <row r="23" spans="1:10" ht="34.950000000000003" customHeight="1">
      <c r="A23" s="52">
        <v>21</v>
      </c>
      <c r="B23" s="37" t="s">
        <v>114</v>
      </c>
      <c r="C23" s="38" t="s">
        <v>138</v>
      </c>
      <c r="D23" s="38">
        <v>2008</v>
      </c>
      <c r="E23" s="39">
        <v>1434.45</v>
      </c>
      <c r="F23" s="53">
        <f t="shared" si="0"/>
        <v>8849122.0500000007</v>
      </c>
    </row>
    <row r="24" spans="1:10" ht="34.950000000000003" customHeight="1">
      <c r="A24" s="52">
        <v>22</v>
      </c>
      <c r="B24" s="37" t="s">
        <v>124</v>
      </c>
      <c r="C24" s="38" t="s">
        <v>139</v>
      </c>
      <c r="D24" s="38">
        <v>1909</v>
      </c>
      <c r="E24" s="39">
        <v>454.97</v>
      </c>
      <c r="F24" s="53">
        <f t="shared" si="0"/>
        <v>2806709.93</v>
      </c>
    </row>
    <row r="25" spans="1:10" ht="34.950000000000003" customHeight="1">
      <c r="A25" s="52">
        <v>23</v>
      </c>
      <c r="B25" s="37" t="s">
        <v>114</v>
      </c>
      <c r="C25" s="38" t="s">
        <v>140</v>
      </c>
      <c r="D25" s="38">
        <v>1910</v>
      </c>
      <c r="E25" s="39">
        <v>626.99</v>
      </c>
      <c r="F25" s="53">
        <f t="shared" si="0"/>
        <v>3867901.31</v>
      </c>
    </row>
    <row r="26" spans="1:10" ht="34.950000000000003" customHeight="1">
      <c r="A26" s="52">
        <v>24</v>
      </c>
      <c r="B26" s="37" t="s">
        <v>114</v>
      </c>
      <c r="C26" s="38" t="s">
        <v>141</v>
      </c>
      <c r="D26" s="38">
        <v>1925</v>
      </c>
      <c r="E26" s="39">
        <v>576.9</v>
      </c>
      <c r="F26" s="53">
        <f t="shared" si="0"/>
        <v>3558896.0999999996</v>
      </c>
    </row>
    <row r="27" spans="1:10" ht="34.950000000000003" customHeight="1">
      <c r="A27" s="52">
        <v>25</v>
      </c>
      <c r="B27" s="37" t="s">
        <v>114</v>
      </c>
      <c r="C27" s="38" t="s">
        <v>142</v>
      </c>
      <c r="D27" s="38">
        <v>1995</v>
      </c>
      <c r="E27" s="39">
        <v>622.33000000000004</v>
      </c>
      <c r="F27" s="53">
        <f t="shared" si="0"/>
        <v>3839153.7700000005</v>
      </c>
    </row>
    <row r="28" spans="1:10" ht="34.950000000000003" customHeight="1">
      <c r="A28" s="52">
        <v>26</v>
      </c>
      <c r="B28" s="37" t="s">
        <v>114</v>
      </c>
      <c r="C28" s="38" t="s">
        <v>143</v>
      </c>
      <c r="D28" s="38">
        <v>1995</v>
      </c>
      <c r="E28" s="39">
        <v>693.1</v>
      </c>
      <c r="F28" s="53">
        <f t="shared" si="0"/>
        <v>4275733.9000000004</v>
      </c>
    </row>
    <row r="29" spans="1:10" ht="34.950000000000003" customHeight="1">
      <c r="A29" s="52">
        <v>27</v>
      </c>
      <c r="B29" s="37" t="s">
        <v>114</v>
      </c>
      <c r="C29" s="38" t="s">
        <v>144</v>
      </c>
      <c r="D29" s="38">
        <v>2006</v>
      </c>
      <c r="E29" s="39">
        <v>1614.32</v>
      </c>
      <c r="F29" s="53">
        <f t="shared" si="0"/>
        <v>9958740.0800000001</v>
      </c>
    </row>
    <row r="30" spans="1:10" ht="34.950000000000003" customHeight="1">
      <c r="A30" s="52">
        <v>28</v>
      </c>
      <c r="B30" s="37" t="s">
        <v>114</v>
      </c>
      <c r="C30" s="38" t="s">
        <v>145</v>
      </c>
      <c r="D30" s="38">
        <v>1870</v>
      </c>
      <c r="E30" s="39">
        <v>550.80999999999995</v>
      </c>
      <c r="F30" s="53">
        <f t="shared" si="0"/>
        <v>3397946.8899999997</v>
      </c>
    </row>
    <row r="31" spans="1:10" s="26" customFormat="1" ht="34.950000000000003" customHeight="1">
      <c r="A31" s="52">
        <v>29</v>
      </c>
      <c r="B31" s="37" t="s">
        <v>114</v>
      </c>
      <c r="C31" s="37" t="s">
        <v>146</v>
      </c>
      <c r="D31" s="38" t="s">
        <v>1137</v>
      </c>
      <c r="E31" s="39">
        <v>156.1</v>
      </c>
      <c r="F31" s="53">
        <f t="shared" si="0"/>
        <v>962980.89999999991</v>
      </c>
      <c r="G31" s="27"/>
      <c r="H31" s="27"/>
      <c r="I31" s="27"/>
      <c r="J31" s="27"/>
    </row>
    <row r="32" spans="1:10" ht="34.950000000000003" customHeight="1">
      <c r="A32" s="52">
        <v>30</v>
      </c>
      <c r="B32" s="37" t="s">
        <v>124</v>
      </c>
      <c r="C32" s="38" t="s">
        <v>147</v>
      </c>
      <c r="D32" s="38">
        <v>1910</v>
      </c>
      <c r="E32" s="39">
        <v>684.94</v>
      </c>
      <c r="F32" s="53">
        <f t="shared" si="0"/>
        <v>4225394.8600000003</v>
      </c>
    </row>
    <row r="33" spans="1:6" ht="34.950000000000003" customHeight="1">
      <c r="A33" s="52">
        <v>31</v>
      </c>
      <c r="B33" s="37" t="s">
        <v>114</v>
      </c>
      <c r="C33" s="38" t="s">
        <v>148</v>
      </c>
      <c r="D33" s="38">
        <v>1911</v>
      </c>
      <c r="E33" s="39">
        <v>318.74</v>
      </c>
      <c r="F33" s="53">
        <f t="shared" si="0"/>
        <v>1966307.06</v>
      </c>
    </row>
    <row r="34" spans="1:6" ht="34.950000000000003" customHeight="1">
      <c r="A34" s="52">
        <v>32</v>
      </c>
      <c r="B34" s="37" t="s">
        <v>118</v>
      </c>
      <c r="C34" s="38" t="s">
        <v>149</v>
      </c>
      <c r="D34" s="38" t="s">
        <v>150</v>
      </c>
      <c r="E34" s="39">
        <v>20</v>
      </c>
      <c r="F34" s="53">
        <f t="shared" si="0"/>
        <v>123380</v>
      </c>
    </row>
    <row r="35" spans="1:6" ht="34.950000000000003" customHeight="1">
      <c r="A35" s="52">
        <v>33</v>
      </c>
      <c r="B35" s="37" t="s">
        <v>114</v>
      </c>
      <c r="C35" s="38" t="s">
        <v>151</v>
      </c>
      <c r="D35" s="38">
        <v>1966</v>
      </c>
      <c r="E35" s="39">
        <v>1314.05</v>
      </c>
      <c r="F35" s="53">
        <f t="shared" si="0"/>
        <v>8106374.4499999993</v>
      </c>
    </row>
    <row r="36" spans="1:6" ht="34.950000000000003" customHeight="1">
      <c r="A36" s="52">
        <v>34</v>
      </c>
      <c r="B36" s="37" t="s">
        <v>114</v>
      </c>
      <c r="C36" s="38" t="s">
        <v>152</v>
      </c>
      <c r="D36" s="38" t="s">
        <v>153</v>
      </c>
      <c r="E36" s="39">
        <v>1101.98</v>
      </c>
      <c r="F36" s="53">
        <f t="shared" si="0"/>
        <v>6798114.6200000001</v>
      </c>
    </row>
    <row r="37" spans="1:6" ht="34.950000000000003" customHeight="1">
      <c r="A37" s="52">
        <v>35</v>
      </c>
      <c r="B37" s="37" t="s">
        <v>114</v>
      </c>
      <c r="C37" s="38" t="s">
        <v>154</v>
      </c>
      <c r="D37" s="38">
        <v>1909</v>
      </c>
      <c r="E37" s="39">
        <v>755.41</v>
      </c>
      <c r="F37" s="53">
        <f t="shared" si="0"/>
        <v>4660124.29</v>
      </c>
    </row>
    <row r="38" spans="1:6" ht="34.950000000000003" customHeight="1">
      <c r="A38" s="52">
        <v>36</v>
      </c>
      <c r="B38" s="37" t="s">
        <v>114</v>
      </c>
      <c r="C38" s="38" t="s">
        <v>155</v>
      </c>
      <c r="D38" s="38">
        <v>1909</v>
      </c>
      <c r="E38" s="39">
        <v>625.39</v>
      </c>
      <c r="F38" s="53">
        <f t="shared" si="0"/>
        <v>3858030.9099999997</v>
      </c>
    </row>
    <row r="39" spans="1:6" ht="34.950000000000003" customHeight="1">
      <c r="A39" s="52">
        <v>37</v>
      </c>
      <c r="B39" s="37" t="s">
        <v>114</v>
      </c>
      <c r="C39" s="38" t="s">
        <v>156</v>
      </c>
      <c r="D39" s="38">
        <v>1899</v>
      </c>
      <c r="E39" s="39">
        <v>493.68</v>
      </c>
      <c r="F39" s="53">
        <f t="shared" si="0"/>
        <v>3045511.92</v>
      </c>
    </row>
    <row r="40" spans="1:6" ht="34.950000000000003" customHeight="1">
      <c r="A40" s="52">
        <v>38</v>
      </c>
      <c r="B40" s="37" t="s">
        <v>114</v>
      </c>
      <c r="C40" s="38" t="s">
        <v>157</v>
      </c>
      <c r="D40" s="38">
        <v>1915</v>
      </c>
      <c r="E40" s="39">
        <v>362.01</v>
      </c>
      <c r="F40" s="53">
        <f t="shared" si="0"/>
        <v>2233239.69</v>
      </c>
    </row>
    <row r="41" spans="1:6" ht="34.950000000000003" customHeight="1">
      <c r="A41" s="52">
        <v>39</v>
      </c>
      <c r="B41" s="37" t="s">
        <v>124</v>
      </c>
      <c r="C41" s="38" t="s">
        <v>158</v>
      </c>
      <c r="D41" s="38">
        <v>1920</v>
      </c>
      <c r="E41" s="39">
        <v>737.72</v>
      </c>
      <c r="F41" s="53">
        <f t="shared" si="0"/>
        <v>4550994.6800000006</v>
      </c>
    </row>
    <row r="42" spans="1:6" ht="34.950000000000003" customHeight="1">
      <c r="A42" s="52">
        <v>40</v>
      </c>
      <c r="B42" s="37" t="s">
        <v>114</v>
      </c>
      <c r="C42" s="38" t="s">
        <v>159</v>
      </c>
      <c r="D42" s="38">
        <v>1925</v>
      </c>
      <c r="E42" s="39">
        <v>80.819999999999993</v>
      </c>
      <c r="F42" s="53">
        <f t="shared" si="0"/>
        <v>498578.57999999996</v>
      </c>
    </row>
    <row r="43" spans="1:6" ht="34.950000000000003" customHeight="1">
      <c r="A43" s="52">
        <v>41</v>
      </c>
      <c r="B43" s="37" t="s">
        <v>114</v>
      </c>
      <c r="C43" s="38" t="s">
        <v>160</v>
      </c>
      <c r="D43" s="38">
        <v>1890</v>
      </c>
      <c r="E43" s="39">
        <v>1078.48</v>
      </c>
      <c r="F43" s="53">
        <f t="shared" si="0"/>
        <v>6653143.1200000001</v>
      </c>
    </row>
    <row r="44" spans="1:6" ht="34.950000000000003" customHeight="1">
      <c r="A44" s="52">
        <v>42</v>
      </c>
      <c r="B44" s="37" t="s">
        <v>114</v>
      </c>
      <c r="C44" s="38" t="s">
        <v>161</v>
      </c>
      <c r="D44" s="38">
        <v>1890</v>
      </c>
      <c r="E44" s="39">
        <v>1109.08</v>
      </c>
      <c r="F44" s="53">
        <f t="shared" si="0"/>
        <v>6841914.5199999996</v>
      </c>
    </row>
    <row r="45" spans="1:6" ht="34.950000000000003" customHeight="1">
      <c r="A45" s="52">
        <v>43</v>
      </c>
      <c r="B45" s="37" t="s">
        <v>114</v>
      </c>
      <c r="C45" s="38" t="s">
        <v>162</v>
      </c>
      <c r="D45" s="38">
        <v>1920</v>
      </c>
      <c r="E45" s="39">
        <v>854.1</v>
      </c>
      <c r="F45" s="53">
        <f t="shared" si="0"/>
        <v>5268942.9000000004</v>
      </c>
    </row>
    <row r="46" spans="1:6" ht="34.950000000000003" customHeight="1">
      <c r="A46" s="52">
        <v>44</v>
      </c>
      <c r="B46" s="37" t="s">
        <v>124</v>
      </c>
      <c r="C46" s="38" t="s">
        <v>163</v>
      </c>
      <c r="D46" s="38">
        <v>1908</v>
      </c>
      <c r="E46" s="39">
        <v>1053.19</v>
      </c>
      <c r="F46" s="53">
        <f t="shared" si="0"/>
        <v>6497129.1100000003</v>
      </c>
    </row>
    <row r="47" spans="1:6" ht="34.950000000000003" customHeight="1">
      <c r="A47" s="52">
        <v>45</v>
      </c>
      <c r="B47" s="37" t="s">
        <v>118</v>
      </c>
      <c r="C47" s="38" t="s">
        <v>164</v>
      </c>
      <c r="D47" s="38">
        <v>1910</v>
      </c>
      <c r="E47" s="39">
        <v>1249.57</v>
      </c>
      <c r="F47" s="53">
        <f t="shared" si="0"/>
        <v>7708597.3299999991</v>
      </c>
    </row>
    <row r="48" spans="1:6" ht="34.950000000000003" customHeight="1">
      <c r="A48" s="52">
        <v>46</v>
      </c>
      <c r="B48" s="37" t="s">
        <v>124</v>
      </c>
      <c r="C48" s="38" t="s">
        <v>165</v>
      </c>
      <c r="D48" s="38">
        <v>1920</v>
      </c>
      <c r="E48" s="39">
        <v>535.74</v>
      </c>
      <c r="F48" s="53">
        <f t="shared" si="0"/>
        <v>3304980.06</v>
      </c>
    </row>
    <row r="49" spans="1:6" ht="34.950000000000003" customHeight="1">
      <c r="A49" s="52">
        <v>47</v>
      </c>
      <c r="B49" s="37" t="s">
        <v>114</v>
      </c>
      <c r="C49" s="38" t="s">
        <v>166</v>
      </c>
      <c r="D49" s="38">
        <v>1908</v>
      </c>
      <c r="E49" s="39">
        <v>540.57000000000005</v>
      </c>
      <c r="F49" s="53">
        <f t="shared" si="0"/>
        <v>3334776.3300000005</v>
      </c>
    </row>
    <row r="50" spans="1:6" ht="34.950000000000003" customHeight="1">
      <c r="A50" s="52">
        <v>48</v>
      </c>
      <c r="B50" s="37" t="s">
        <v>124</v>
      </c>
      <c r="C50" s="38" t="s">
        <v>167</v>
      </c>
      <c r="D50" s="38">
        <v>1908</v>
      </c>
      <c r="E50" s="39">
        <v>1012.04</v>
      </c>
      <c r="F50" s="53">
        <f t="shared" si="0"/>
        <v>6243274.7599999998</v>
      </c>
    </row>
    <row r="51" spans="1:6" ht="34.950000000000003" customHeight="1">
      <c r="A51" s="52">
        <v>49</v>
      </c>
      <c r="B51" s="37" t="s">
        <v>114</v>
      </c>
      <c r="C51" s="38" t="s">
        <v>168</v>
      </c>
      <c r="D51" s="38">
        <v>1908</v>
      </c>
      <c r="E51" s="39">
        <v>663.72</v>
      </c>
      <c r="F51" s="53">
        <f t="shared" si="0"/>
        <v>4094488.68</v>
      </c>
    </row>
    <row r="52" spans="1:6" ht="34.950000000000003" customHeight="1">
      <c r="A52" s="52">
        <v>50</v>
      </c>
      <c r="B52" s="37" t="s">
        <v>114</v>
      </c>
      <c r="C52" s="38" t="s">
        <v>169</v>
      </c>
      <c r="D52" s="38">
        <v>1908</v>
      </c>
      <c r="E52" s="39">
        <v>693.04</v>
      </c>
      <c r="F52" s="53">
        <f t="shared" si="0"/>
        <v>4275363.76</v>
      </c>
    </row>
    <row r="53" spans="1:6" ht="34.950000000000003" customHeight="1">
      <c r="A53" s="52">
        <v>51</v>
      </c>
      <c r="B53" s="37" t="s">
        <v>114</v>
      </c>
      <c r="C53" s="38" t="s">
        <v>170</v>
      </c>
      <c r="D53" s="38">
        <v>1920</v>
      </c>
      <c r="E53" s="39">
        <v>1347.45</v>
      </c>
      <c r="F53" s="53">
        <f t="shared" si="0"/>
        <v>8312419.0500000007</v>
      </c>
    </row>
    <row r="54" spans="1:6" ht="34.950000000000003" customHeight="1">
      <c r="A54" s="52">
        <v>52</v>
      </c>
      <c r="B54" s="37" t="s">
        <v>118</v>
      </c>
      <c r="C54" s="38" t="s">
        <v>171</v>
      </c>
      <c r="D54" s="38">
        <v>1930</v>
      </c>
      <c r="E54" s="39">
        <v>896.96</v>
      </c>
      <c r="F54" s="53">
        <f t="shared" si="0"/>
        <v>5533346.2400000002</v>
      </c>
    </row>
    <row r="55" spans="1:6" ht="34.950000000000003" customHeight="1">
      <c r="A55" s="52">
        <v>53</v>
      </c>
      <c r="B55" s="37" t="s">
        <v>114</v>
      </c>
      <c r="C55" s="38" t="s">
        <v>172</v>
      </c>
      <c r="D55" s="38">
        <v>1920</v>
      </c>
      <c r="E55" s="39">
        <v>772.16</v>
      </c>
      <c r="F55" s="53">
        <f t="shared" si="0"/>
        <v>4763455.04</v>
      </c>
    </row>
    <row r="56" spans="1:6" ht="34.950000000000003" customHeight="1">
      <c r="A56" s="52">
        <v>54</v>
      </c>
      <c r="B56" s="37" t="s">
        <v>118</v>
      </c>
      <c r="C56" s="38" t="s">
        <v>173</v>
      </c>
      <c r="D56" s="38">
        <v>1939</v>
      </c>
      <c r="E56" s="39">
        <v>602.53</v>
      </c>
      <c r="F56" s="53">
        <f t="shared" si="0"/>
        <v>3717007.57</v>
      </c>
    </row>
    <row r="57" spans="1:6" ht="34.950000000000003" customHeight="1">
      <c r="A57" s="52">
        <v>55</v>
      </c>
      <c r="B57" s="37" t="s">
        <v>114</v>
      </c>
      <c r="C57" s="38" t="s">
        <v>174</v>
      </c>
      <c r="D57" s="38">
        <v>1920</v>
      </c>
      <c r="E57" s="39">
        <v>521.32000000000005</v>
      </c>
      <c r="F57" s="53">
        <f t="shared" si="0"/>
        <v>3216023.0800000005</v>
      </c>
    </row>
    <row r="58" spans="1:6" ht="34.950000000000003" customHeight="1">
      <c r="A58" s="52">
        <v>56</v>
      </c>
      <c r="B58" s="37" t="s">
        <v>114</v>
      </c>
      <c r="C58" s="38" t="s">
        <v>175</v>
      </c>
      <c r="D58" s="38">
        <v>1912</v>
      </c>
      <c r="E58" s="39">
        <v>342.09</v>
      </c>
      <c r="F58" s="53">
        <f t="shared" si="0"/>
        <v>2110353.21</v>
      </c>
    </row>
    <row r="59" spans="1:6" ht="34.950000000000003" customHeight="1">
      <c r="A59" s="52">
        <v>57</v>
      </c>
      <c r="B59" s="37" t="s">
        <v>118</v>
      </c>
      <c r="C59" s="38" t="s">
        <v>176</v>
      </c>
      <c r="D59" s="38">
        <v>1920</v>
      </c>
      <c r="E59" s="39">
        <v>144.30000000000001</v>
      </c>
      <c r="F59" s="53">
        <f t="shared" si="0"/>
        <v>890186.70000000007</v>
      </c>
    </row>
    <row r="60" spans="1:6" ht="34.950000000000003" customHeight="1">
      <c r="A60" s="52">
        <v>58</v>
      </c>
      <c r="B60" s="37" t="s">
        <v>124</v>
      </c>
      <c r="C60" s="38" t="s">
        <v>177</v>
      </c>
      <c r="D60" s="38">
        <v>1913</v>
      </c>
      <c r="E60" s="39">
        <v>691.58</v>
      </c>
      <c r="F60" s="53">
        <f t="shared" si="0"/>
        <v>4266357.0200000005</v>
      </c>
    </row>
    <row r="61" spans="1:6" ht="34.950000000000003" customHeight="1">
      <c r="A61" s="52">
        <v>59</v>
      </c>
      <c r="B61" s="37" t="s">
        <v>116</v>
      </c>
      <c r="C61" s="38" t="s">
        <v>178</v>
      </c>
      <c r="D61" s="38">
        <v>1977</v>
      </c>
      <c r="E61" s="39">
        <v>576.71</v>
      </c>
      <c r="F61" s="53">
        <f t="shared" si="0"/>
        <v>3557723.99</v>
      </c>
    </row>
    <row r="62" spans="1:6" ht="34.950000000000003" customHeight="1">
      <c r="A62" s="52">
        <v>60</v>
      </c>
      <c r="B62" s="37" t="s">
        <v>114</v>
      </c>
      <c r="C62" s="38" t="s">
        <v>179</v>
      </c>
      <c r="D62" s="38">
        <v>1904</v>
      </c>
      <c r="E62" s="39">
        <v>2349.9</v>
      </c>
      <c r="F62" s="53">
        <f t="shared" si="0"/>
        <v>14496533.100000001</v>
      </c>
    </row>
    <row r="63" spans="1:6" ht="34.950000000000003" customHeight="1">
      <c r="A63" s="52">
        <v>61</v>
      </c>
      <c r="B63" s="37" t="s">
        <v>124</v>
      </c>
      <c r="C63" s="38" t="s">
        <v>180</v>
      </c>
      <c r="D63" s="38">
        <v>1925</v>
      </c>
      <c r="E63" s="39">
        <v>781.4</v>
      </c>
      <c r="F63" s="53">
        <f t="shared" si="0"/>
        <v>4820456.5999999996</v>
      </c>
    </row>
    <row r="64" spans="1:6" ht="34.950000000000003" customHeight="1">
      <c r="A64" s="52">
        <v>62</v>
      </c>
      <c r="B64" s="37" t="s">
        <v>114</v>
      </c>
      <c r="C64" s="38" t="s">
        <v>181</v>
      </c>
      <c r="D64" s="38">
        <v>1925</v>
      </c>
      <c r="E64" s="39">
        <v>614.83000000000004</v>
      </c>
      <c r="F64" s="53">
        <f t="shared" si="0"/>
        <v>3792886.2700000005</v>
      </c>
    </row>
    <row r="65" spans="1:6" ht="34.950000000000003" customHeight="1">
      <c r="A65" s="52">
        <v>63</v>
      </c>
      <c r="B65" s="37" t="s">
        <v>124</v>
      </c>
      <c r="C65" s="38" t="s">
        <v>182</v>
      </c>
      <c r="D65" s="38">
        <v>1925</v>
      </c>
      <c r="E65" s="39">
        <v>788.2</v>
      </c>
      <c r="F65" s="53">
        <f t="shared" si="0"/>
        <v>4862405.8000000007</v>
      </c>
    </row>
    <row r="66" spans="1:6" ht="34.950000000000003" customHeight="1">
      <c r="A66" s="52">
        <v>64</v>
      </c>
      <c r="B66" s="37" t="s">
        <v>118</v>
      </c>
      <c r="C66" s="38" t="s">
        <v>183</v>
      </c>
      <c r="D66" s="38" t="s">
        <v>1137</v>
      </c>
      <c r="E66" s="39">
        <v>329.91</v>
      </c>
      <c r="F66" s="53">
        <f t="shared" si="0"/>
        <v>2035214.7900000003</v>
      </c>
    </row>
    <row r="67" spans="1:6" ht="34.950000000000003" customHeight="1">
      <c r="A67" s="52">
        <v>65</v>
      </c>
      <c r="B67" s="37" t="s">
        <v>114</v>
      </c>
      <c r="C67" s="38" t="s">
        <v>184</v>
      </c>
      <c r="D67" s="38">
        <v>1925</v>
      </c>
      <c r="E67" s="39">
        <v>1411.72</v>
      </c>
      <c r="F67" s="53">
        <f t="shared" si="0"/>
        <v>8708900.6799999997</v>
      </c>
    </row>
    <row r="68" spans="1:6" ht="34.950000000000003" customHeight="1">
      <c r="A68" s="52">
        <v>66</v>
      </c>
      <c r="B68" s="37" t="s">
        <v>114</v>
      </c>
      <c r="C68" s="38" t="s">
        <v>185</v>
      </c>
      <c r="D68" s="38">
        <v>1920</v>
      </c>
      <c r="E68" s="39">
        <v>333.9</v>
      </c>
      <c r="F68" s="53">
        <f t="shared" ref="F68:F131" si="1">E68*6169</f>
        <v>2059829.0999999999</v>
      </c>
    </row>
    <row r="69" spans="1:6" ht="34.950000000000003" customHeight="1">
      <c r="A69" s="52">
        <v>67</v>
      </c>
      <c r="B69" s="37" t="s">
        <v>116</v>
      </c>
      <c r="C69" s="38" t="s">
        <v>186</v>
      </c>
      <c r="D69" s="38" t="s">
        <v>187</v>
      </c>
      <c r="E69" s="39">
        <v>3209.24</v>
      </c>
      <c r="F69" s="53">
        <f t="shared" si="1"/>
        <v>19797801.559999999</v>
      </c>
    </row>
    <row r="70" spans="1:6" ht="34.950000000000003" customHeight="1">
      <c r="A70" s="52">
        <v>68</v>
      </c>
      <c r="B70" s="37" t="s">
        <v>114</v>
      </c>
      <c r="C70" s="38" t="s">
        <v>188</v>
      </c>
      <c r="D70" s="38">
        <v>1920</v>
      </c>
      <c r="E70" s="39">
        <v>453.72</v>
      </c>
      <c r="F70" s="53">
        <f t="shared" si="1"/>
        <v>2798998.68</v>
      </c>
    </row>
    <row r="71" spans="1:6" ht="34.950000000000003" customHeight="1">
      <c r="A71" s="52">
        <v>69</v>
      </c>
      <c r="B71" s="37" t="s">
        <v>114</v>
      </c>
      <c r="C71" s="38" t="s">
        <v>189</v>
      </c>
      <c r="D71" s="38">
        <v>1920</v>
      </c>
      <c r="E71" s="39">
        <v>536.44000000000005</v>
      </c>
      <c r="F71" s="53">
        <f t="shared" si="1"/>
        <v>3309298.3600000003</v>
      </c>
    </row>
    <row r="72" spans="1:6" ht="34.950000000000003" customHeight="1">
      <c r="A72" s="52">
        <v>70</v>
      </c>
      <c r="B72" s="37" t="s">
        <v>114</v>
      </c>
      <c r="C72" s="38" t="s">
        <v>190</v>
      </c>
      <c r="D72" s="38">
        <v>1920</v>
      </c>
      <c r="E72" s="39">
        <v>511.18</v>
      </c>
      <c r="F72" s="53">
        <f t="shared" si="1"/>
        <v>3153469.42</v>
      </c>
    </row>
    <row r="73" spans="1:6" ht="34.950000000000003" customHeight="1">
      <c r="A73" s="52">
        <v>71</v>
      </c>
      <c r="B73" s="37" t="s">
        <v>124</v>
      </c>
      <c r="C73" s="38" t="s">
        <v>191</v>
      </c>
      <c r="D73" s="38">
        <v>1920</v>
      </c>
      <c r="E73" s="39">
        <v>991.85</v>
      </c>
      <c r="F73" s="53">
        <f t="shared" si="1"/>
        <v>6118722.6500000004</v>
      </c>
    </row>
    <row r="74" spans="1:6" ht="34.950000000000003" customHeight="1">
      <c r="A74" s="52">
        <v>72</v>
      </c>
      <c r="B74" s="37" t="s">
        <v>114</v>
      </c>
      <c r="C74" s="38" t="s">
        <v>192</v>
      </c>
      <c r="D74" s="38">
        <v>1920</v>
      </c>
      <c r="E74" s="39">
        <v>395.96</v>
      </c>
      <c r="F74" s="53">
        <f t="shared" si="1"/>
        <v>2442677.2399999998</v>
      </c>
    </row>
    <row r="75" spans="1:6" ht="34.950000000000003" customHeight="1">
      <c r="A75" s="52">
        <v>73</v>
      </c>
      <c r="B75" s="37" t="s">
        <v>114</v>
      </c>
      <c r="C75" s="38" t="s">
        <v>193</v>
      </c>
      <c r="D75" s="38">
        <v>1920</v>
      </c>
      <c r="E75" s="39">
        <v>527.49</v>
      </c>
      <c r="F75" s="53">
        <f t="shared" si="1"/>
        <v>3254085.81</v>
      </c>
    </row>
    <row r="76" spans="1:6" ht="34.950000000000003" customHeight="1">
      <c r="A76" s="52">
        <v>74</v>
      </c>
      <c r="B76" s="37" t="s">
        <v>124</v>
      </c>
      <c r="C76" s="38" t="s">
        <v>194</v>
      </c>
      <c r="D76" s="38">
        <v>1920</v>
      </c>
      <c r="E76" s="39">
        <v>526.53</v>
      </c>
      <c r="F76" s="53">
        <f t="shared" si="1"/>
        <v>3248163.57</v>
      </c>
    </row>
    <row r="77" spans="1:6" ht="34.950000000000003" customHeight="1">
      <c r="A77" s="52">
        <v>75</v>
      </c>
      <c r="B77" s="37" t="s">
        <v>114</v>
      </c>
      <c r="C77" s="38" t="s">
        <v>195</v>
      </c>
      <c r="D77" s="38">
        <v>1998</v>
      </c>
      <c r="E77" s="39">
        <v>2815.75</v>
      </c>
      <c r="F77" s="53">
        <f t="shared" si="1"/>
        <v>17370361.75</v>
      </c>
    </row>
    <row r="78" spans="1:6" ht="34.950000000000003" customHeight="1">
      <c r="A78" s="52">
        <v>76</v>
      </c>
      <c r="B78" s="37" t="s">
        <v>196</v>
      </c>
      <c r="C78" s="38" t="s">
        <v>197</v>
      </c>
      <c r="D78" s="38" t="s">
        <v>198</v>
      </c>
      <c r="E78" s="39">
        <v>87.66</v>
      </c>
      <c r="F78" s="53">
        <f t="shared" si="1"/>
        <v>540774.53999999992</v>
      </c>
    </row>
    <row r="79" spans="1:6" ht="34.950000000000003" customHeight="1">
      <c r="A79" s="52">
        <v>77</v>
      </c>
      <c r="B79" s="37" t="s">
        <v>114</v>
      </c>
      <c r="C79" s="38" t="s">
        <v>199</v>
      </c>
      <c r="D79" s="38">
        <v>1973</v>
      </c>
      <c r="E79" s="39">
        <v>3026</v>
      </c>
      <c r="F79" s="53">
        <f t="shared" si="1"/>
        <v>18667394</v>
      </c>
    </row>
    <row r="80" spans="1:6" ht="34.950000000000003" customHeight="1">
      <c r="A80" s="52">
        <v>78</v>
      </c>
      <c r="B80" s="37" t="s">
        <v>114</v>
      </c>
      <c r="C80" s="38" t="s">
        <v>200</v>
      </c>
      <c r="D80" s="38">
        <v>1920</v>
      </c>
      <c r="E80" s="39">
        <v>1179.6199999999999</v>
      </c>
      <c r="F80" s="53">
        <f t="shared" si="1"/>
        <v>7277075.7799999993</v>
      </c>
    </row>
    <row r="81" spans="1:6" ht="34.950000000000003" customHeight="1">
      <c r="A81" s="52">
        <v>79</v>
      </c>
      <c r="B81" s="37" t="s">
        <v>114</v>
      </c>
      <c r="C81" s="38" t="s">
        <v>201</v>
      </c>
      <c r="D81" s="38">
        <v>1973</v>
      </c>
      <c r="E81" s="39">
        <v>3005.2</v>
      </c>
      <c r="F81" s="53">
        <f t="shared" si="1"/>
        <v>18539078.799999997</v>
      </c>
    </row>
    <row r="82" spans="1:6" ht="34.950000000000003" customHeight="1">
      <c r="A82" s="52">
        <v>80</v>
      </c>
      <c r="B82" s="37" t="s">
        <v>114</v>
      </c>
      <c r="C82" s="38" t="s">
        <v>202</v>
      </c>
      <c r="D82" s="38">
        <v>2007</v>
      </c>
      <c r="E82" s="39">
        <v>341.88</v>
      </c>
      <c r="F82" s="53">
        <f t="shared" si="1"/>
        <v>2109057.7199999997</v>
      </c>
    </row>
    <row r="83" spans="1:6" ht="34.950000000000003" customHeight="1">
      <c r="A83" s="52">
        <v>81</v>
      </c>
      <c r="B83" s="37" t="s">
        <v>114</v>
      </c>
      <c r="C83" s="38" t="s">
        <v>203</v>
      </c>
      <c r="D83" s="38">
        <v>1991</v>
      </c>
      <c r="E83" s="39">
        <v>392.49</v>
      </c>
      <c r="F83" s="53">
        <f t="shared" si="1"/>
        <v>2421270.81</v>
      </c>
    </row>
    <row r="84" spans="1:6" ht="34.950000000000003" customHeight="1">
      <c r="A84" s="52">
        <v>82</v>
      </c>
      <c r="B84" s="37" t="s">
        <v>114</v>
      </c>
      <c r="C84" s="38" t="s">
        <v>204</v>
      </c>
      <c r="D84" s="38">
        <v>2012</v>
      </c>
      <c r="E84" s="39">
        <v>1491.78</v>
      </c>
      <c r="F84" s="53">
        <f t="shared" si="1"/>
        <v>9202790.8200000003</v>
      </c>
    </row>
    <row r="85" spans="1:6" ht="34.950000000000003" customHeight="1">
      <c r="A85" s="52">
        <v>83</v>
      </c>
      <c r="B85" s="37" t="s">
        <v>114</v>
      </c>
      <c r="C85" s="38" t="s">
        <v>205</v>
      </c>
      <c r="D85" s="38">
        <v>1920</v>
      </c>
      <c r="E85" s="39">
        <v>450.85</v>
      </c>
      <c r="F85" s="53">
        <f t="shared" si="1"/>
        <v>2781293.6500000004</v>
      </c>
    </row>
    <row r="86" spans="1:6" ht="34.950000000000003" customHeight="1">
      <c r="A86" s="52">
        <v>84</v>
      </c>
      <c r="B86" s="37" t="s">
        <v>114</v>
      </c>
      <c r="C86" s="38" t="s">
        <v>206</v>
      </c>
      <c r="D86" s="38">
        <v>1920</v>
      </c>
      <c r="E86" s="39">
        <v>577.02</v>
      </c>
      <c r="F86" s="53">
        <f t="shared" si="1"/>
        <v>3559636.38</v>
      </c>
    </row>
    <row r="87" spans="1:6" ht="34.950000000000003" customHeight="1">
      <c r="A87" s="52">
        <v>85</v>
      </c>
      <c r="B87" s="37" t="s">
        <v>114</v>
      </c>
      <c r="C87" s="38" t="s">
        <v>207</v>
      </c>
      <c r="D87" s="38">
        <v>1920</v>
      </c>
      <c r="E87" s="39">
        <v>775.53</v>
      </c>
      <c r="F87" s="53">
        <f t="shared" si="1"/>
        <v>4784244.5699999994</v>
      </c>
    </row>
    <row r="88" spans="1:6" ht="34.950000000000003" customHeight="1">
      <c r="A88" s="52">
        <v>86</v>
      </c>
      <c r="B88" s="37" t="s">
        <v>114</v>
      </c>
      <c r="C88" s="38" t="s">
        <v>208</v>
      </c>
      <c r="D88" s="38">
        <v>1920</v>
      </c>
      <c r="E88" s="39">
        <v>393.13</v>
      </c>
      <c r="F88" s="53">
        <f t="shared" si="1"/>
        <v>2425218.9699999997</v>
      </c>
    </row>
    <row r="89" spans="1:6" ht="34.950000000000003" customHeight="1">
      <c r="A89" s="52">
        <v>87</v>
      </c>
      <c r="B89" s="37" t="s">
        <v>114</v>
      </c>
      <c r="C89" s="38" t="s">
        <v>209</v>
      </c>
      <c r="D89" s="38">
        <v>1925</v>
      </c>
      <c r="E89" s="39">
        <v>431.82</v>
      </c>
      <c r="F89" s="53">
        <f t="shared" si="1"/>
        <v>2663897.58</v>
      </c>
    </row>
    <row r="90" spans="1:6" ht="34.950000000000003" customHeight="1">
      <c r="A90" s="52">
        <v>88</v>
      </c>
      <c r="B90" s="37" t="s">
        <v>114</v>
      </c>
      <c r="C90" s="38" t="s">
        <v>210</v>
      </c>
      <c r="D90" s="38">
        <v>1928</v>
      </c>
      <c r="E90" s="39">
        <v>915.67</v>
      </c>
      <c r="F90" s="53">
        <f t="shared" si="1"/>
        <v>5648768.2299999995</v>
      </c>
    </row>
    <row r="91" spans="1:6" ht="34.950000000000003" customHeight="1">
      <c r="A91" s="52">
        <v>89</v>
      </c>
      <c r="B91" s="37" t="s">
        <v>114</v>
      </c>
      <c r="C91" s="38" t="s">
        <v>211</v>
      </c>
      <c r="D91" s="38">
        <v>1909</v>
      </c>
      <c r="E91" s="39">
        <v>706.7</v>
      </c>
      <c r="F91" s="53">
        <f t="shared" si="1"/>
        <v>4359632.3000000007</v>
      </c>
    </row>
    <row r="92" spans="1:6" ht="34.950000000000003" customHeight="1">
      <c r="A92" s="52">
        <v>90</v>
      </c>
      <c r="B92" s="37" t="s">
        <v>114</v>
      </c>
      <c r="C92" s="38" t="s">
        <v>212</v>
      </c>
      <c r="D92" s="38">
        <v>1909</v>
      </c>
      <c r="E92" s="39">
        <v>401.13</v>
      </c>
      <c r="F92" s="53">
        <f t="shared" si="1"/>
        <v>2474570.9699999997</v>
      </c>
    </row>
    <row r="93" spans="1:6" ht="34.950000000000003" customHeight="1">
      <c r="A93" s="52">
        <v>91</v>
      </c>
      <c r="B93" s="37" t="s">
        <v>114</v>
      </c>
      <c r="C93" s="38" t="s">
        <v>213</v>
      </c>
      <c r="D93" s="38">
        <v>1909</v>
      </c>
      <c r="E93" s="39">
        <v>604.38</v>
      </c>
      <c r="F93" s="53">
        <f t="shared" si="1"/>
        <v>3728420.2199999997</v>
      </c>
    </row>
    <row r="94" spans="1:6" ht="34.950000000000003" customHeight="1">
      <c r="A94" s="52">
        <v>92</v>
      </c>
      <c r="B94" s="37" t="s">
        <v>114</v>
      </c>
      <c r="C94" s="38" t="s">
        <v>214</v>
      </c>
      <c r="D94" s="38">
        <v>1909</v>
      </c>
      <c r="E94" s="39">
        <v>467.74</v>
      </c>
      <c r="F94" s="53">
        <f t="shared" si="1"/>
        <v>2885488.06</v>
      </c>
    </row>
    <row r="95" spans="1:6" ht="34.950000000000003" customHeight="1">
      <c r="A95" s="52">
        <v>93</v>
      </c>
      <c r="B95" s="37" t="s">
        <v>114</v>
      </c>
      <c r="C95" s="38" t="s">
        <v>215</v>
      </c>
      <c r="D95" s="38">
        <v>1909</v>
      </c>
      <c r="E95" s="39">
        <v>647.48</v>
      </c>
      <c r="F95" s="53">
        <f t="shared" si="1"/>
        <v>3994304.12</v>
      </c>
    </row>
    <row r="96" spans="1:6" ht="34.950000000000003" customHeight="1">
      <c r="A96" s="52">
        <v>94</v>
      </c>
      <c r="B96" s="37" t="s">
        <v>114</v>
      </c>
      <c r="C96" s="38" t="s">
        <v>216</v>
      </c>
      <c r="D96" s="38">
        <v>1909</v>
      </c>
      <c r="E96" s="39">
        <v>1115.6199999999999</v>
      </c>
      <c r="F96" s="53">
        <f t="shared" si="1"/>
        <v>6882259.7799999993</v>
      </c>
    </row>
    <row r="97" spans="1:6" ht="34.950000000000003" customHeight="1">
      <c r="A97" s="52">
        <v>95</v>
      </c>
      <c r="B97" s="37" t="s">
        <v>114</v>
      </c>
      <c r="C97" s="38" t="s">
        <v>217</v>
      </c>
      <c r="D97" s="38">
        <v>1908</v>
      </c>
      <c r="E97" s="39">
        <v>926.67</v>
      </c>
      <c r="F97" s="53">
        <f t="shared" si="1"/>
        <v>5716627.2299999995</v>
      </c>
    </row>
    <row r="98" spans="1:6" ht="34.950000000000003" customHeight="1">
      <c r="A98" s="52">
        <v>96</v>
      </c>
      <c r="B98" s="37" t="s">
        <v>114</v>
      </c>
      <c r="C98" s="38" t="s">
        <v>218</v>
      </c>
      <c r="D98" s="38">
        <v>1909</v>
      </c>
      <c r="E98" s="39">
        <v>496.05</v>
      </c>
      <c r="F98" s="53">
        <f t="shared" si="1"/>
        <v>3060132.45</v>
      </c>
    </row>
    <row r="99" spans="1:6" ht="34.950000000000003" customHeight="1">
      <c r="A99" s="52">
        <v>97</v>
      </c>
      <c r="B99" s="37" t="s">
        <v>114</v>
      </c>
      <c r="C99" s="38" t="s">
        <v>219</v>
      </c>
      <c r="D99" s="38">
        <v>1908</v>
      </c>
      <c r="E99" s="39">
        <v>559.84</v>
      </c>
      <c r="F99" s="53">
        <f t="shared" si="1"/>
        <v>3453652.9600000004</v>
      </c>
    </row>
    <row r="100" spans="1:6" ht="34.950000000000003" customHeight="1">
      <c r="A100" s="52">
        <v>98</v>
      </c>
      <c r="B100" s="37" t="s">
        <v>118</v>
      </c>
      <c r="C100" s="38" t="s">
        <v>220</v>
      </c>
      <c r="D100" s="38">
        <v>1960</v>
      </c>
      <c r="E100" s="39">
        <v>1302.3599999999999</v>
      </c>
      <c r="F100" s="53">
        <f t="shared" si="1"/>
        <v>8034258.8399999989</v>
      </c>
    </row>
    <row r="101" spans="1:6" ht="34.950000000000003" customHeight="1">
      <c r="A101" s="52">
        <v>99</v>
      </c>
      <c r="B101" s="37" t="s">
        <v>114</v>
      </c>
      <c r="C101" s="38" t="s">
        <v>221</v>
      </c>
      <c r="D101" s="38">
        <v>1925</v>
      </c>
      <c r="E101" s="39">
        <v>464.15</v>
      </c>
      <c r="F101" s="53">
        <f t="shared" si="1"/>
        <v>2863341.3499999996</v>
      </c>
    </row>
    <row r="102" spans="1:6" ht="34.950000000000003" customHeight="1">
      <c r="A102" s="52">
        <v>100</v>
      </c>
      <c r="B102" s="37" t="s">
        <v>114</v>
      </c>
      <c r="C102" s="38" t="s">
        <v>222</v>
      </c>
      <c r="D102" s="38">
        <v>1915</v>
      </c>
      <c r="E102" s="39">
        <v>758.47</v>
      </c>
      <c r="F102" s="53">
        <f t="shared" si="1"/>
        <v>4679001.4300000006</v>
      </c>
    </row>
    <row r="103" spans="1:6" ht="34.950000000000003" customHeight="1">
      <c r="A103" s="52">
        <v>101</v>
      </c>
      <c r="B103" s="37" t="s">
        <v>114</v>
      </c>
      <c r="C103" s="38" t="s">
        <v>223</v>
      </c>
      <c r="D103" s="38">
        <v>1925</v>
      </c>
      <c r="E103" s="39">
        <v>479.36</v>
      </c>
      <c r="F103" s="53">
        <f t="shared" si="1"/>
        <v>2957171.8400000003</v>
      </c>
    </row>
    <row r="104" spans="1:6" ht="34.950000000000003" customHeight="1">
      <c r="A104" s="52">
        <v>102</v>
      </c>
      <c r="B104" s="37" t="s">
        <v>114</v>
      </c>
      <c r="C104" s="38" t="s">
        <v>224</v>
      </c>
      <c r="D104" s="38">
        <v>1899</v>
      </c>
      <c r="E104" s="39">
        <v>660.9</v>
      </c>
      <c r="F104" s="53">
        <f t="shared" si="1"/>
        <v>4077092.0999999996</v>
      </c>
    </row>
    <row r="105" spans="1:6" ht="34.950000000000003" customHeight="1">
      <c r="A105" s="52">
        <v>103</v>
      </c>
      <c r="B105" s="37" t="s">
        <v>114</v>
      </c>
      <c r="C105" s="38" t="s">
        <v>225</v>
      </c>
      <c r="D105" s="38">
        <v>1885</v>
      </c>
      <c r="E105" s="39">
        <v>402.18</v>
      </c>
      <c r="F105" s="53">
        <f t="shared" si="1"/>
        <v>2481048.42</v>
      </c>
    </row>
    <row r="106" spans="1:6" ht="34.950000000000003" customHeight="1">
      <c r="A106" s="52">
        <v>104</v>
      </c>
      <c r="B106" s="37" t="s">
        <v>114</v>
      </c>
      <c r="C106" s="38" t="s">
        <v>226</v>
      </c>
      <c r="D106" s="38">
        <v>1910</v>
      </c>
      <c r="E106" s="39">
        <v>604.83000000000004</v>
      </c>
      <c r="F106" s="53">
        <f t="shared" si="1"/>
        <v>3731196.2700000005</v>
      </c>
    </row>
    <row r="107" spans="1:6" ht="34.950000000000003" customHeight="1">
      <c r="A107" s="52">
        <v>105</v>
      </c>
      <c r="B107" s="37" t="s">
        <v>114</v>
      </c>
      <c r="C107" s="38" t="s">
        <v>227</v>
      </c>
      <c r="D107" s="38">
        <v>1910</v>
      </c>
      <c r="E107" s="39">
        <v>662.12</v>
      </c>
      <c r="F107" s="53">
        <f t="shared" si="1"/>
        <v>4084618.2800000003</v>
      </c>
    </row>
    <row r="108" spans="1:6" ht="34.950000000000003" customHeight="1">
      <c r="A108" s="52">
        <v>106</v>
      </c>
      <c r="B108" s="37" t="s">
        <v>114</v>
      </c>
      <c r="C108" s="38" t="s">
        <v>228</v>
      </c>
      <c r="D108" s="38">
        <v>1925</v>
      </c>
      <c r="E108" s="39">
        <v>630.07000000000005</v>
      </c>
      <c r="F108" s="53">
        <f t="shared" si="1"/>
        <v>3886901.8300000005</v>
      </c>
    </row>
    <row r="109" spans="1:6" ht="34.950000000000003" customHeight="1">
      <c r="A109" s="52">
        <v>107</v>
      </c>
      <c r="B109" s="37" t="s">
        <v>114</v>
      </c>
      <c r="C109" s="38" t="s">
        <v>229</v>
      </c>
      <c r="D109" s="38">
        <v>1920</v>
      </c>
      <c r="E109" s="39">
        <v>968.85</v>
      </c>
      <c r="F109" s="53">
        <f t="shared" si="1"/>
        <v>5976835.6500000004</v>
      </c>
    </row>
    <row r="110" spans="1:6" ht="34.950000000000003" customHeight="1">
      <c r="A110" s="52">
        <v>108</v>
      </c>
      <c r="B110" s="37" t="s">
        <v>114</v>
      </c>
      <c r="C110" s="38" t="s">
        <v>230</v>
      </c>
      <c r="D110" s="38">
        <v>1920</v>
      </c>
      <c r="E110" s="39">
        <v>1220.68</v>
      </c>
      <c r="F110" s="53">
        <f t="shared" si="1"/>
        <v>7530374.9200000009</v>
      </c>
    </row>
    <row r="111" spans="1:6" ht="34.950000000000003" customHeight="1">
      <c r="A111" s="52">
        <v>109</v>
      </c>
      <c r="B111" s="37" t="s">
        <v>114</v>
      </c>
      <c r="C111" s="38" t="s">
        <v>231</v>
      </c>
      <c r="D111" s="38">
        <v>1920</v>
      </c>
      <c r="E111" s="39">
        <v>1238.32</v>
      </c>
      <c r="F111" s="53">
        <f t="shared" si="1"/>
        <v>7639196.0799999991</v>
      </c>
    </row>
    <row r="112" spans="1:6" ht="34.950000000000003" customHeight="1">
      <c r="A112" s="52">
        <v>110</v>
      </c>
      <c r="B112" s="37" t="s">
        <v>114</v>
      </c>
      <c r="C112" s="38" t="s">
        <v>232</v>
      </c>
      <c r="D112" s="38">
        <v>1920</v>
      </c>
      <c r="E112" s="39">
        <v>1492.39</v>
      </c>
      <c r="F112" s="53">
        <f t="shared" si="1"/>
        <v>9206553.9100000001</v>
      </c>
    </row>
    <row r="113" spans="1:6" ht="34.950000000000003" customHeight="1">
      <c r="A113" s="52">
        <v>111</v>
      </c>
      <c r="B113" s="37" t="s">
        <v>124</v>
      </c>
      <c r="C113" s="38" t="s">
        <v>233</v>
      </c>
      <c r="D113" s="38">
        <v>2011</v>
      </c>
      <c r="E113" s="39">
        <v>3017.4</v>
      </c>
      <c r="F113" s="53">
        <f t="shared" si="1"/>
        <v>18614340.600000001</v>
      </c>
    </row>
    <row r="114" spans="1:6" ht="34.950000000000003" customHeight="1">
      <c r="A114" s="52">
        <v>112</v>
      </c>
      <c r="B114" s="37" t="s">
        <v>124</v>
      </c>
      <c r="C114" s="38" t="s">
        <v>234</v>
      </c>
      <c r="D114" s="38">
        <v>1920</v>
      </c>
      <c r="E114" s="39">
        <v>714.9</v>
      </c>
      <c r="F114" s="53">
        <f t="shared" si="1"/>
        <v>4410218.0999999996</v>
      </c>
    </row>
    <row r="115" spans="1:6" ht="34.950000000000003" customHeight="1">
      <c r="A115" s="52">
        <v>113</v>
      </c>
      <c r="B115" s="37" t="s">
        <v>114</v>
      </c>
      <c r="C115" s="38" t="s">
        <v>235</v>
      </c>
      <c r="D115" s="38">
        <v>1930</v>
      </c>
      <c r="E115" s="39">
        <v>728.13</v>
      </c>
      <c r="F115" s="53">
        <f t="shared" si="1"/>
        <v>4491833.97</v>
      </c>
    </row>
    <row r="116" spans="1:6" ht="34.950000000000003" customHeight="1">
      <c r="A116" s="52">
        <v>114</v>
      </c>
      <c r="B116" s="37" t="s">
        <v>114</v>
      </c>
      <c r="C116" s="38" t="s">
        <v>236</v>
      </c>
      <c r="D116" s="38">
        <v>1912</v>
      </c>
      <c r="E116" s="39">
        <v>320.57</v>
      </c>
      <c r="F116" s="53">
        <f t="shared" si="1"/>
        <v>1977596.3299999998</v>
      </c>
    </row>
    <row r="117" spans="1:6" ht="34.950000000000003" customHeight="1">
      <c r="A117" s="52">
        <v>115</v>
      </c>
      <c r="B117" s="37" t="s">
        <v>114</v>
      </c>
      <c r="C117" s="38" t="s">
        <v>237</v>
      </c>
      <c r="D117" s="38">
        <v>1928</v>
      </c>
      <c r="E117" s="39">
        <v>1167.3499999999999</v>
      </c>
      <c r="F117" s="53">
        <f t="shared" si="1"/>
        <v>7201382.1499999994</v>
      </c>
    </row>
    <row r="118" spans="1:6" ht="34.950000000000003" customHeight="1">
      <c r="A118" s="52">
        <v>116</v>
      </c>
      <c r="B118" s="37" t="s">
        <v>114</v>
      </c>
      <c r="C118" s="38" t="s">
        <v>238</v>
      </c>
      <c r="D118" s="38">
        <v>1924</v>
      </c>
      <c r="E118" s="39">
        <v>729.16</v>
      </c>
      <c r="F118" s="53">
        <f t="shared" si="1"/>
        <v>4498188.04</v>
      </c>
    </row>
    <row r="119" spans="1:6" ht="34.950000000000003" customHeight="1">
      <c r="A119" s="52">
        <v>117</v>
      </c>
      <c r="B119" s="37" t="s">
        <v>114</v>
      </c>
      <c r="C119" s="38" t="s">
        <v>239</v>
      </c>
      <c r="D119" s="38">
        <v>1923</v>
      </c>
      <c r="E119" s="39">
        <v>788.25</v>
      </c>
      <c r="F119" s="53">
        <f t="shared" si="1"/>
        <v>4862714.25</v>
      </c>
    </row>
    <row r="120" spans="1:6" ht="34.950000000000003" customHeight="1">
      <c r="A120" s="52">
        <v>118</v>
      </c>
      <c r="B120" s="37" t="s">
        <v>114</v>
      </c>
      <c r="C120" s="38" t="s">
        <v>240</v>
      </c>
      <c r="D120" s="38">
        <v>1950</v>
      </c>
      <c r="E120" s="39">
        <v>1268.7</v>
      </c>
      <c r="F120" s="53">
        <f t="shared" si="1"/>
        <v>7826610.3000000007</v>
      </c>
    </row>
    <row r="121" spans="1:6" ht="34.950000000000003" customHeight="1">
      <c r="A121" s="52">
        <v>119</v>
      </c>
      <c r="B121" s="37" t="s">
        <v>124</v>
      </c>
      <c r="C121" s="38" t="s">
        <v>241</v>
      </c>
      <c r="D121" s="38">
        <v>1908</v>
      </c>
      <c r="E121" s="39">
        <v>2962.27</v>
      </c>
      <c r="F121" s="53">
        <f t="shared" si="1"/>
        <v>18274243.629999999</v>
      </c>
    </row>
    <row r="122" spans="1:6" ht="34.950000000000003" customHeight="1">
      <c r="A122" s="52">
        <v>120</v>
      </c>
      <c r="B122" s="37" t="s">
        <v>114</v>
      </c>
      <c r="C122" s="38" t="s">
        <v>242</v>
      </c>
      <c r="D122" s="38">
        <v>1908</v>
      </c>
      <c r="E122" s="39">
        <v>511.94</v>
      </c>
      <c r="F122" s="53">
        <f t="shared" si="1"/>
        <v>3158157.86</v>
      </c>
    </row>
    <row r="123" spans="1:6" ht="34.950000000000003" customHeight="1">
      <c r="A123" s="52">
        <v>121</v>
      </c>
      <c r="B123" s="37" t="s">
        <v>114</v>
      </c>
      <c r="C123" s="38" t="s">
        <v>243</v>
      </c>
      <c r="D123" s="38">
        <v>1906</v>
      </c>
      <c r="E123" s="39">
        <v>627.66</v>
      </c>
      <c r="F123" s="53">
        <f t="shared" si="1"/>
        <v>3872034.5399999996</v>
      </c>
    </row>
    <row r="124" spans="1:6" ht="34.950000000000003" customHeight="1">
      <c r="A124" s="52">
        <v>122</v>
      </c>
      <c r="B124" s="37" t="s">
        <v>114</v>
      </c>
      <c r="C124" s="38" t="s">
        <v>244</v>
      </c>
      <c r="D124" s="38">
        <v>1908</v>
      </c>
      <c r="E124" s="39">
        <v>449.61</v>
      </c>
      <c r="F124" s="53">
        <f t="shared" si="1"/>
        <v>2773644.0900000003</v>
      </c>
    </row>
    <row r="125" spans="1:6" ht="34.950000000000003" customHeight="1">
      <c r="A125" s="52">
        <v>123</v>
      </c>
      <c r="B125" s="37" t="s">
        <v>114</v>
      </c>
      <c r="C125" s="38" t="s">
        <v>245</v>
      </c>
      <c r="D125" s="38">
        <v>1908</v>
      </c>
      <c r="E125" s="39">
        <v>566.82000000000005</v>
      </c>
      <c r="F125" s="53">
        <f t="shared" si="1"/>
        <v>3496712.5800000005</v>
      </c>
    </row>
    <row r="126" spans="1:6" ht="34.950000000000003" customHeight="1">
      <c r="A126" s="52">
        <v>124</v>
      </c>
      <c r="B126" s="37" t="s">
        <v>114</v>
      </c>
      <c r="C126" s="38" t="s">
        <v>246</v>
      </c>
      <c r="D126" s="38">
        <v>1880</v>
      </c>
      <c r="E126" s="39">
        <v>518.29999999999995</v>
      </c>
      <c r="F126" s="53">
        <f t="shared" si="1"/>
        <v>3197392.6999999997</v>
      </c>
    </row>
    <row r="127" spans="1:6" ht="34.950000000000003" customHeight="1">
      <c r="A127" s="52">
        <v>125</v>
      </c>
      <c r="B127" s="37" t="s">
        <v>114</v>
      </c>
      <c r="C127" s="38" t="s">
        <v>247</v>
      </c>
      <c r="D127" s="38">
        <v>1906</v>
      </c>
      <c r="E127" s="39">
        <v>502.67</v>
      </c>
      <c r="F127" s="53">
        <f t="shared" si="1"/>
        <v>3100971.23</v>
      </c>
    </row>
    <row r="128" spans="1:6" ht="34.950000000000003" customHeight="1">
      <c r="A128" s="52">
        <v>126</v>
      </c>
      <c r="B128" s="37" t="s">
        <v>114</v>
      </c>
      <c r="C128" s="38" t="s">
        <v>248</v>
      </c>
      <c r="D128" s="38">
        <v>1889</v>
      </c>
      <c r="E128" s="39">
        <v>518.99</v>
      </c>
      <c r="F128" s="53">
        <f t="shared" si="1"/>
        <v>3201649.31</v>
      </c>
    </row>
    <row r="129" spans="1:6" ht="34.950000000000003" customHeight="1">
      <c r="A129" s="52">
        <v>127</v>
      </c>
      <c r="B129" s="37" t="s">
        <v>114</v>
      </c>
      <c r="C129" s="38" t="s">
        <v>249</v>
      </c>
      <c r="D129" s="38">
        <v>1889</v>
      </c>
      <c r="E129" s="39">
        <v>750.33</v>
      </c>
      <c r="F129" s="53">
        <f t="shared" si="1"/>
        <v>4628785.7700000005</v>
      </c>
    </row>
    <row r="130" spans="1:6" ht="34.950000000000003" customHeight="1">
      <c r="A130" s="52">
        <v>128</v>
      </c>
      <c r="B130" s="37" t="s">
        <v>114</v>
      </c>
      <c r="C130" s="38" t="s">
        <v>250</v>
      </c>
      <c r="D130" s="38">
        <v>1889</v>
      </c>
      <c r="E130" s="39">
        <v>577.23</v>
      </c>
      <c r="F130" s="53">
        <f t="shared" si="1"/>
        <v>3560931.87</v>
      </c>
    </row>
    <row r="131" spans="1:6" ht="34.950000000000003" customHeight="1">
      <c r="A131" s="52">
        <v>129</v>
      </c>
      <c r="B131" s="37" t="s">
        <v>114</v>
      </c>
      <c r="C131" s="38" t="s">
        <v>251</v>
      </c>
      <c r="D131" s="38">
        <v>1908</v>
      </c>
      <c r="E131" s="39">
        <v>467.6</v>
      </c>
      <c r="F131" s="53">
        <f t="shared" si="1"/>
        <v>2884624.4000000004</v>
      </c>
    </row>
    <row r="132" spans="1:6" ht="34.950000000000003" customHeight="1">
      <c r="A132" s="52">
        <v>130</v>
      </c>
      <c r="B132" s="37" t="s">
        <v>114</v>
      </c>
      <c r="C132" s="38" t="s">
        <v>252</v>
      </c>
      <c r="D132" s="38">
        <v>1880</v>
      </c>
      <c r="E132" s="39">
        <v>616.61</v>
      </c>
      <c r="F132" s="53">
        <f t="shared" ref="F132:F195" si="2">E132*6169</f>
        <v>3803867.0900000003</v>
      </c>
    </row>
    <row r="133" spans="1:6" ht="34.950000000000003" customHeight="1">
      <c r="A133" s="52">
        <v>131</v>
      </c>
      <c r="B133" s="37" t="s">
        <v>114</v>
      </c>
      <c r="C133" s="38" t="s">
        <v>253</v>
      </c>
      <c r="D133" s="38">
        <v>1889</v>
      </c>
      <c r="E133" s="39">
        <v>667.22</v>
      </c>
      <c r="F133" s="53">
        <f t="shared" si="2"/>
        <v>4116080.18</v>
      </c>
    </row>
    <row r="134" spans="1:6" ht="34.950000000000003" customHeight="1">
      <c r="A134" s="52">
        <v>132</v>
      </c>
      <c r="B134" s="37" t="s">
        <v>114</v>
      </c>
      <c r="C134" s="38" t="s">
        <v>254</v>
      </c>
      <c r="D134" s="38">
        <v>1881</v>
      </c>
      <c r="E134" s="39">
        <v>654.4</v>
      </c>
      <c r="F134" s="53">
        <f t="shared" si="2"/>
        <v>4036993.5999999996</v>
      </c>
    </row>
    <row r="135" spans="1:6" ht="34.950000000000003" customHeight="1">
      <c r="A135" s="52">
        <v>133</v>
      </c>
      <c r="B135" s="37" t="s">
        <v>114</v>
      </c>
      <c r="C135" s="38" t="s">
        <v>255</v>
      </c>
      <c r="D135" s="38">
        <v>1889</v>
      </c>
      <c r="E135" s="39">
        <v>683.29</v>
      </c>
      <c r="F135" s="53">
        <f t="shared" si="2"/>
        <v>4215216.01</v>
      </c>
    </row>
    <row r="136" spans="1:6" ht="34.950000000000003" customHeight="1">
      <c r="A136" s="52">
        <v>134</v>
      </c>
      <c r="B136" s="37" t="s">
        <v>114</v>
      </c>
      <c r="C136" s="38" t="s">
        <v>256</v>
      </c>
      <c r="D136" s="38">
        <v>1905</v>
      </c>
      <c r="E136" s="39">
        <v>521.73</v>
      </c>
      <c r="F136" s="53">
        <f t="shared" si="2"/>
        <v>3218552.37</v>
      </c>
    </row>
    <row r="137" spans="1:6" ht="34.950000000000003" customHeight="1">
      <c r="A137" s="52">
        <v>135</v>
      </c>
      <c r="B137" s="37" t="s">
        <v>114</v>
      </c>
      <c r="C137" s="38" t="s">
        <v>257</v>
      </c>
      <c r="D137" s="38">
        <v>1905</v>
      </c>
      <c r="E137" s="39">
        <v>411.23</v>
      </c>
      <c r="F137" s="53">
        <f t="shared" si="2"/>
        <v>2536877.87</v>
      </c>
    </row>
    <row r="138" spans="1:6" ht="34.950000000000003" customHeight="1">
      <c r="A138" s="52">
        <v>136</v>
      </c>
      <c r="B138" s="37" t="s">
        <v>114</v>
      </c>
      <c r="C138" s="38" t="s">
        <v>258</v>
      </c>
      <c r="D138" s="38">
        <v>1908</v>
      </c>
      <c r="E138" s="39">
        <v>641.14</v>
      </c>
      <c r="F138" s="53">
        <f t="shared" si="2"/>
        <v>3955192.6599999997</v>
      </c>
    </row>
    <row r="139" spans="1:6" ht="34.950000000000003" customHeight="1">
      <c r="A139" s="52">
        <v>137</v>
      </c>
      <c r="B139" s="37" t="s">
        <v>118</v>
      </c>
      <c r="C139" s="38" t="s">
        <v>259</v>
      </c>
      <c r="D139" s="38">
        <v>1979</v>
      </c>
      <c r="E139" s="39">
        <v>747.03</v>
      </c>
      <c r="F139" s="53">
        <f t="shared" si="2"/>
        <v>4608428.0699999994</v>
      </c>
    </row>
    <row r="140" spans="1:6" ht="34.950000000000003" customHeight="1">
      <c r="A140" s="52">
        <v>138</v>
      </c>
      <c r="B140" s="37" t="s">
        <v>114</v>
      </c>
      <c r="C140" s="38" t="s">
        <v>260</v>
      </c>
      <c r="D140" s="38">
        <v>1920</v>
      </c>
      <c r="E140" s="39">
        <v>394.55</v>
      </c>
      <c r="F140" s="53">
        <f t="shared" si="2"/>
        <v>2433978.9500000002</v>
      </c>
    </row>
    <row r="141" spans="1:6" ht="34.950000000000003" customHeight="1">
      <c r="A141" s="52">
        <v>139</v>
      </c>
      <c r="B141" s="37" t="s">
        <v>118</v>
      </c>
      <c r="C141" s="38" t="s">
        <v>261</v>
      </c>
      <c r="D141" s="38">
        <v>1923</v>
      </c>
      <c r="E141" s="39">
        <v>3788.76</v>
      </c>
      <c r="F141" s="53">
        <f t="shared" si="2"/>
        <v>23372860.440000001</v>
      </c>
    </row>
    <row r="142" spans="1:6" ht="34.950000000000003" customHeight="1">
      <c r="A142" s="52">
        <v>140</v>
      </c>
      <c r="B142" s="37" t="s">
        <v>118</v>
      </c>
      <c r="C142" s="38" t="s">
        <v>262</v>
      </c>
      <c r="D142" s="38">
        <v>1912</v>
      </c>
      <c r="E142" s="39">
        <v>273.17</v>
      </c>
      <c r="F142" s="53">
        <f t="shared" si="2"/>
        <v>1685185.7300000002</v>
      </c>
    </row>
    <row r="143" spans="1:6" ht="34.950000000000003" customHeight="1">
      <c r="A143" s="52">
        <v>141</v>
      </c>
      <c r="B143" s="37" t="s">
        <v>124</v>
      </c>
      <c r="C143" s="38" t="s">
        <v>263</v>
      </c>
      <c r="D143" s="38">
        <v>1928</v>
      </c>
      <c r="E143" s="39">
        <v>948.35</v>
      </c>
      <c r="F143" s="53">
        <f t="shared" si="2"/>
        <v>5850371.1500000004</v>
      </c>
    </row>
    <row r="144" spans="1:6" ht="34.950000000000003" customHeight="1">
      <c r="A144" s="52">
        <v>142</v>
      </c>
      <c r="B144" s="37" t="s">
        <v>124</v>
      </c>
      <c r="C144" s="38" t="s">
        <v>264</v>
      </c>
      <c r="D144" s="38">
        <v>1910</v>
      </c>
      <c r="E144" s="39">
        <v>1813.7</v>
      </c>
      <c r="F144" s="53">
        <f t="shared" si="2"/>
        <v>11188715.300000001</v>
      </c>
    </row>
    <row r="145" spans="1:6" ht="34.950000000000003" customHeight="1">
      <c r="A145" s="52">
        <v>143</v>
      </c>
      <c r="B145" s="37" t="s">
        <v>114</v>
      </c>
      <c r="C145" s="38" t="s">
        <v>265</v>
      </c>
      <c r="D145" s="38">
        <v>1924</v>
      </c>
      <c r="E145" s="39">
        <v>1031.6300000000001</v>
      </c>
      <c r="F145" s="53">
        <f t="shared" si="2"/>
        <v>6364125.4700000007</v>
      </c>
    </row>
    <row r="146" spans="1:6" ht="34.950000000000003" customHeight="1">
      <c r="A146" s="52">
        <v>144</v>
      </c>
      <c r="B146" s="37" t="s">
        <v>118</v>
      </c>
      <c r="C146" s="38" t="s">
        <v>266</v>
      </c>
      <c r="D146" s="38">
        <v>1920</v>
      </c>
      <c r="E146" s="39">
        <v>1327.7</v>
      </c>
      <c r="F146" s="53">
        <f t="shared" si="2"/>
        <v>8190581.3000000007</v>
      </c>
    </row>
    <row r="147" spans="1:6" ht="34.950000000000003" customHeight="1">
      <c r="A147" s="52">
        <v>145</v>
      </c>
      <c r="B147" s="37" t="s">
        <v>118</v>
      </c>
      <c r="C147" s="38" t="s">
        <v>267</v>
      </c>
      <c r="D147" s="38">
        <v>1910</v>
      </c>
      <c r="E147" s="39">
        <v>1134.33</v>
      </c>
      <c r="F147" s="53">
        <f t="shared" si="2"/>
        <v>6997681.7699999996</v>
      </c>
    </row>
    <row r="148" spans="1:6" ht="34.950000000000003" customHeight="1">
      <c r="A148" s="52">
        <v>146</v>
      </c>
      <c r="B148" s="37" t="s">
        <v>114</v>
      </c>
      <c r="C148" s="38" t="s">
        <v>268</v>
      </c>
      <c r="D148" s="38">
        <v>1920</v>
      </c>
      <c r="E148" s="39">
        <v>498.63</v>
      </c>
      <c r="F148" s="53">
        <f t="shared" si="2"/>
        <v>3076048.4699999997</v>
      </c>
    </row>
    <row r="149" spans="1:6" ht="34.950000000000003" customHeight="1">
      <c r="A149" s="52">
        <v>147</v>
      </c>
      <c r="B149" s="37" t="s">
        <v>114</v>
      </c>
      <c r="C149" s="38" t="s">
        <v>269</v>
      </c>
      <c r="D149" s="38">
        <v>1920</v>
      </c>
      <c r="E149" s="39">
        <v>895.4</v>
      </c>
      <c r="F149" s="53">
        <f t="shared" si="2"/>
        <v>5523722.5999999996</v>
      </c>
    </row>
    <row r="150" spans="1:6" ht="34.950000000000003" customHeight="1">
      <c r="A150" s="52">
        <v>148</v>
      </c>
      <c r="B150" s="37" t="s">
        <v>114</v>
      </c>
      <c r="C150" s="38" t="s">
        <v>270</v>
      </c>
      <c r="D150" s="38">
        <v>1920</v>
      </c>
      <c r="E150" s="39">
        <v>513.12</v>
      </c>
      <c r="F150" s="53">
        <f t="shared" si="2"/>
        <v>3165437.2800000003</v>
      </c>
    </row>
    <row r="151" spans="1:6" ht="34.950000000000003" customHeight="1">
      <c r="A151" s="52">
        <v>149</v>
      </c>
      <c r="B151" s="37" t="s">
        <v>114</v>
      </c>
      <c r="C151" s="38" t="s">
        <v>271</v>
      </c>
      <c r="D151" s="38">
        <v>1920</v>
      </c>
      <c r="E151" s="39">
        <v>461.78</v>
      </c>
      <c r="F151" s="53">
        <f t="shared" si="2"/>
        <v>2848720.82</v>
      </c>
    </row>
    <row r="152" spans="1:6" ht="34.950000000000003" customHeight="1">
      <c r="A152" s="52">
        <v>150</v>
      </c>
      <c r="B152" s="37" t="s">
        <v>118</v>
      </c>
      <c r="C152" s="38" t="s">
        <v>272</v>
      </c>
      <c r="D152" s="38">
        <v>1960</v>
      </c>
      <c r="E152" s="39">
        <v>107.33</v>
      </c>
      <c r="F152" s="53">
        <f t="shared" si="2"/>
        <v>662118.77</v>
      </c>
    </row>
    <row r="153" spans="1:6" ht="34.950000000000003" customHeight="1">
      <c r="A153" s="52">
        <v>151</v>
      </c>
      <c r="B153" s="37" t="s">
        <v>114</v>
      </c>
      <c r="C153" s="38" t="s">
        <v>273</v>
      </c>
      <c r="D153" s="38">
        <v>1900</v>
      </c>
      <c r="E153" s="39">
        <v>703.11</v>
      </c>
      <c r="F153" s="53">
        <f t="shared" si="2"/>
        <v>4337485.59</v>
      </c>
    </row>
    <row r="154" spans="1:6" ht="34.950000000000003" customHeight="1">
      <c r="A154" s="52">
        <v>152</v>
      </c>
      <c r="B154" s="37" t="s">
        <v>124</v>
      </c>
      <c r="C154" s="38" t="s">
        <v>274</v>
      </c>
      <c r="D154" s="38">
        <v>1910</v>
      </c>
      <c r="E154" s="39">
        <v>962.82</v>
      </c>
      <c r="F154" s="53">
        <f t="shared" si="2"/>
        <v>5939636.5800000001</v>
      </c>
    </row>
    <row r="155" spans="1:6" ht="34.950000000000003" customHeight="1">
      <c r="A155" s="52">
        <v>153</v>
      </c>
      <c r="B155" s="37" t="s">
        <v>275</v>
      </c>
      <c r="C155" s="38" t="s">
        <v>276</v>
      </c>
      <c r="D155" s="38">
        <v>1989</v>
      </c>
      <c r="E155" s="39">
        <v>4621.1000000000004</v>
      </c>
      <c r="F155" s="53">
        <f t="shared" si="2"/>
        <v>28507565.900000002</v>
      </c>
    </row>
    <row r="156" spans="1:6" ht="34.950000000000003" customHeight="1">
      <c r="A156" s="52">
        <v>154</v>
      </c>
      <c r="B156" s="37" t="s">
        <v>114</v>
      </c>
      <c r="C156" s="38" t="s">
        <v>277</v>
      </c>
      <c r="D156" s="38">
        <v>1994</v>
      </c>
      <c r="E156" s="39">
        <v>994.76</v>
      </c>
      <c r="F156" s="53">
        <f t="shared" si="2"/>
        <v>6136674.4399999995</v>
      </c>
    </row>
    <row r="157" spans="1:6" ht="34.950000000000003" customHeight="1">
      <c r="A157" s="52">
        <v>155</v>
      </c>
      <c r="B157" s="37" t="s">
        <v>114</v>
      </c>
      <c r="C157" s="38" t="s">
        <v>278</v>
      </c>
      <c r="D157" s="38">
        <v>1982</v>
      </c>
      <c r="E157" s="39">
        <v>2888.41</v>
      </c>
      <c r="F157" s="53">
        <f t="shared" si="2"/>
        <v>17818601.289999999</v>
      </c>
    </row>
    <row r="158" spans="1:6" ht="34.950000000000003" customHeight="1">
      <c r="A158" s="52">
        <v>156</v>
      </c>
      <c r="B158" s="37" t="s">
        <v>114</v>
      </c>
      <c r="C158" s="38" t="s">
        <v>279</v>
      </c>
      <c r="D158" s="38">
        <v>1920</v>
      </c>
      <c r="E158" s="39">
        <v>459.62</v>
      </c>
      <c r="F158" s="53">
        <f t="shared" si="2"/>
        <v>2835395.7800000003</v>
      </c>
    </row>
    <row r="159" spans="1:6" ht="34.950000000000003" customHeight="1">
      <c r="A159" s="52">
        <v>157</v>
      </c>
      <c r="B159" s="37" t="s">
        <v>114</v>
      </c>
      <c r="C159" s="38" t="s">
        <v>280</v>
      </c>
      <c r="D159" s="38">
        <v>1925</v>
      </c>
      <c r="E159" s="39">
        <v>734.05</v>
      </c>
      <c r="F159" s="53">
        <f t="shared" si="2"/>
        <v>4528354.4499999993</v>
      </c>
    </row>
    <row r="160" spans="1:6" ht="34.950000000000003" customHeight="1">
      <c r="A160" s="52">
        <v>158</v>
      </c>
      <c r="B160" s="37" t="s">
        <v>114</v>
      </c>
      <c r="C160" s="38" t="s">
        <v>281</v>
      </c>
      <c r="D160" s="38">
        <v>1920</v>
      </c>
      <c r="E160" s="39">
        <v>1358.29</v>
      </c>
      <c r="F160" s="53">
        <f t="shared" si="2"/>
        <v>8379291.0099999998</v>
      </c>
    </row>
    <row r="161" spans="1:6" ht="34.950000000000003" customHeight="1">
      <c r="A161" s="52">
        <v>159</v>
      </c>
      <c r="B161" s="37" t="s">
        <v>118</v>
      </c>
      <c r="C161" s="38" t="s">
        <v>282</v>
      </c>
      <c r="D161" s="38">
        <v>1963</v>
      </c>
      <c r="E161" s="39">
        <v>446.48</v>
      </c>
      <c r="F161" s="53">
        <f t="shared" si="2"/>
        <v>2754335.12</v>
      </c>
    </row>
    <row r="162" spans="1:6" ht="34.950000000000003" customHeight="1">
      <c r="A162" s="52">
        <v>160</v>
      </c>
      <c r="B162" s="37" t="s">
        <v>114</v>
      </c>
      <c r="C162" s="38" t="s">
        <v>283</v>
      </c>
      <c r="D162" s="38">
        <v>2008</v>
      </c>
      <c r="E162" s="39">
        <v>966.8</v>
      </c>
      <c r="F162" s="53">
        <f t="shared" si="2"/>
        <v>5964189.1999999993</v>
      </c>
    </row>
    <row r="163" spans="1:6" ht="34.950000000000003" customHeight="1">
      <c r="A163" s="52">
        <v>161</v>
      </c>
      <c r="B163" s="37" t="s">
        <v>114</v>
      </c>
      <c r="C163" s="38" t="s">
        <v>284</v>
      </c>
      <c r="D163" s="38">
        <v>2008</v>
      </c>
      <c r="E163" s="39">
        <v>963.94</v>
      </c>
      <c r="F163" s="53">
        <f t="shared" si="2"/>
        <v>5946545.8600000003</v>
      </c>
    </row>
    <row r="164" spans="1:6" ht="34.950000000000003" customHeight="1">
      <c r="A164" s="52">
        <v>162</v>
      </c>
      <c r="B164" s="37" t="s">
        <v>114</v>
      </c>
      <c r="C164" s="38" t="s">
        <v>285</v>
      </c>
      <c r="D164" s="38">
        <v>2009</v>
      </c>
      <c r="E164" s="39">
        <v>964.71</v>
      </c>
      <c r="F164" s="53">
        <f t="shared" si="2"/>
        <v>5951295.9900000002</v>
      </c>
    </row>
    <row r="165" spans="1:6" ht="34.950000000000003" customHeight="1">
      <c r="A165" s="52">
        <v>163</v>
      </c>
      <c r="B165" s="37" t="s">
        <v>114</v>
      </c>
      <c r="C165" s="38" t="s">
        <v>286</v>
      </c>
      <c r="D165" s="38">
        <v>2009</v>
      </c>
      <c r="E165" s="39">
        <v>962.33</v>
      </c>
      <c r="F165" s="53">
        <f t="shared" si="2"/>
        <v>5936613.7700000005</v>
      </c>
    </row>
    <row r="166" spans="1:6" ht="34.950000000000003" customHeight="1">
      <c r="A166" s="52">
        <v>164</v>
      </c>
      <c r="B166" s="37" t="s">
        <v>114</v>
      </c>
      <c r="C166" s="38" t="s">
        <v>287</v>
      </c>
      <c r="D166" s="38">
        <v>2009</v>
      </c>
      <c r="E166" s="39">
        <v>880.4</v>
      </c>
      <c r="F166" s="53">
        <f t="shared" si="2"/>
        <v>5431187.5999999996</v>
      </c>
    </row>
    <row r="167" spans="1:6" ht="34.950000000000003" customHeight="1">
      <c r="A167" s="52">
        <v>165</v>
      </c>
      <c r="B167" s="37" t="s">
        <v>114</v>
      </c>
      <c r="C167" s="38" t="s">
        <v>288</v>
      </c>
      <c r="D167" s="38">
        <v>2009</v>
      </c>
      <c r="E167" s="39">
        <v>880.4</v>
      </c>
      <c r="F167" s="53">
        <f t="shared" si="2"/>
        <v>5431187.5999999996</v>
      </c>
    </row>
    <row r="168" spans="1:6" ht="34.950000000000003" customHeight="1">
      <c r="A168" s="52">
        <v>166</v>
      </c>
      <c r="B168" s="37" t="s">
        <v>118</v>
      </c>
      <c r="C168" s="38" t="s">
        <v>289</v>
      </c>
      <c r="D168" s="38" t="s">
        <v>290</v>
      </c>
      <c r="E168" s="39">
        <v>655.16999999999996</v>
      </c>
      <c r="F168" s="53">
        <f t="shared" si="2"/>
        <v>4041743.7299999995</v>
      </c>
    </row>
    <row r="169" spans="1:6" ht="34.950000000000003" customHeight="1">
      <c r="A169" s="52">
        <v>167</v>
      </c>
      <c r="B169" s="37" t="s">
        <v>114</v>
      </c>
      <c r="C169" s="38" t="s">
        <v>291</v>
      </c>
      <c r="D169" s="38">
        <v>1895</v>
      </c>
      <c r="E169" s="39">
        <v>699.17</v>
      </c>
      <c r="F169" s="53">
        <f t="shared" si="2"/>
        <v>4313179.7299999995</v>
      </c>
    </row>
    <row r="170" spans="1:6" ht="34.950000000000003" customHeight="1">
      <c r="A170" s="52">
        <v>168</v>
      </c>
      <c r="B170" s="37" t="s">
        <v>114</v>
      </c>
      <c r="C170" s="38" t="s">
        <v>292</v>
      </c>
      <c r="D170" s="38">
        <v>1895</v>
      </c>
      <c r="E170" s="39">
        <v>604.27</v>
      </c>
      <c r="F170" s="53">
        <f t="shared" si="2"/>
        <v>3727741.63</v>
      </c>
    </row>
    <row r="171" spans="1:6" ht="34.950000000000003" customHeight="1">
      <c r="A171" s="52">
        <v>169</v>
      </c>
      <c r="B171" s="37" t="s">
        <v>114</v>
      </c>
      <c r="C171" s="38" t="s">
        <v>293</v>
      </c>
      <c r="D171" s="38">
        <v>1925</v>
      </c>
      <c r="E171" s="39">
        <v>93</v>
      </c>
      <c r="F171" s="53">
        <f t="shared" si="2"/>
        <v>573717</v>
      </c>
    </row>
    <row r="172" spans="1:6" ht="34.950000000000003" customHeight="1">
      <c r="A172" s="52">
        <v>170</v>
      </c>
      <c r="B172" s="37" t="s">
        <v>114</v>
      </c>
      <c r="C172" s="38" t="s">
        <v>294</v>
      </c>
      <c r="D172" s="38">
        <v>1925</v>
      </c>
      <c r="E172" s="39">
        <v>524.02</v>
      </c>
      <c r="F172" s="53">
        <f t="shared" si="2"/>
        <v>3232679.38</v>
      </c>
    </row>
    <row r="173" spans="1:6" ht="34.950000000000003" customHeight="1">
      <c r="A173" s="52">
        <v>171</v>
      </c>
      <c r="B173" s="37" t="s">
        <v>124</v>
      </c>
      <c r="C173" s="38" t="s">
        <v>295</v>
      </c>
      <c r="D173" s="38">
        <v>1920</v>
      </c>
      <c r="E173" s="39">
        <v>183.27</v>
      </c>
      <c r="F173" s="53">
        <f t="shared" si="2"/>
        <v>1130592.6300000001</v>
      </c>
    </row>
    <row r="174" spans="1:6" ht="34.950000000000003" customHeight="1">
      <c r="A174" s="52">
        <v>172</v>
      </c>
      <c r="B174" s="37" t="s">
        <v>114</v>
      </c>
      <c r="C174" s="38" t="s">
        <v>296</v>
      </c>
      <c r="D174" s="38">
        <v>1925</v>
      </c>
      <c r="E174" s="39">
        <v>476.5</v>
      </c>
      <c r="F174" s="53">
        <f t="shared" si="2"/>
        <v>2939528.5</v>
      </c>
    </row>
    <row r="175" spans="1:6" ht="34.950000000000003" customHeight="1">
      <c r="A175" s="52">
        <v>173</v>
      </c>
      <c r="B175" s="37" t="s">
        <v>114</v>
      </c>
      <c r="C175" s="38" t="s">
        <v>297</v>
      </c>
      <c r="D175" s="38">
        <v>1920</v>
      </c>
      <c r="E175" s="39">
        <v>736.57</v>
      </c>
      <c r="F175" s="53">
        <f t="shared" si="2"/>
        <v>4543900.33</v>
      </c>
    </row>
    <row r="176" spans="1:6" ht="34.950000000000003" customHeight="1">
      <c r="A176" s="52">
        <v>174</v>
      </c>
      <c r="B176" s="37" t="s">
        <v>114</v>
      </c>
      <c r="C176" s="38" t="s">
        <v>298</v>
      </c>
      <c r="D176" s="38">
        <v>1920</v>
      </c>
      <c r="E176" s="39">
        <v>660.76</v>
      </c>
      <c r="F176" s="53">
        <f t="shared" si="2"/>
        <v>4076228.44</v>
      </c>
    </row>
    <row r="177" spans="1:6" ht="34.950000000000003" customHeight="1">
      <c r="A177" s="52">
        <v>175</v>
      </c>
      <c r="B177" s="37" t="s">
        <v>114</v>
      </c>
      <c r="C177" s="38" t="s">
        <v>299</v>
      </c>
      <c r="D177" s="38">
        <v>1920</v>
      </c>
      <c r="E177" s="39">
        <v>1490.25</v>
      </c>
      <c r="F177" s="53">
        <f t="shared" si="2"/>
        <v>9193352.25</v>
      </c>
    </row>
    <row r="178" spans="1:6" ht="34.950000000000003" customHeight="1">
      <c r="A178" s="52">
        <v>176</v>
      </c>
      <c r="B178" s="37" t="s">
        <v>116</v>
      </c>
      <c r="C178" s="38" t="s">
        <v>300</v>
      </c>
      <c r="D178" s="38">
        <v>1950</v>
      </c>
      <c r="E178" s="39">
        <v>1027.1099999999999</v>
      </c>
      <c r="F178" s="53">
        <f t="shared" si="2"/>
        <v>6336241.5899999989</v>
      </c>
    </row>
    <row r="179" spans="1:6" ht="34.950000000000003" customHeight="1">
      <c r="A179" s="52">
        <v>177</v>
      </c>
      <c r="B179" s="37" t="s">
        <v>114</v>
      </c>
      <c r="C179" s="38" t="s">
        <v>301</v>
      </c>
      <c r="D179" s="38">
        <v>2003</v>
      </c>
      <c r="E179" s="39">
        <v>4262.13</v>
      </c>
      <c r="F179" s="53">
        <f t="shared" si="2"/>
        <v>26293079.970000003</v>
      </c>
    </row>
    <row r="180" spans="1:6" ht="34.950000000000003" customHeight="1">
      <c r="A180" s="52">
        <v>178</v>
      </c>
      <c r="B180" s="37" t="s">
        <v>114</v>
      </c>
      <c r="C180" s="38" t="s">
        <v>302</v>
      </c>
      <c r="D180" s="38">
        <v>1921</v>
      </c>
      <c r="E180" s="39">
        <v>758</v>
      </c>
      <c r="F180" s="53">
        <f t="shared" si="2"/>
        <v>4676102</v>
      </c>
    </row>
    <row r="181" spans="1:6" ht="34.950000000000003" customHeight="1">
      <c r="A181" s="52">
        <v>179</v>
      </c>
      <c r="B181" s="37" t="s">
        <v>114</v>
      </c>
      <c r="C181" s="38" t="s">
        <v>303</v>
      </c>
      <c r="D181" s="38">
        <v>1915</v>
      </c>
      <c r="E181" s="39">
        <v>270.2</v>
      </c>
      <c r="F181" s="53">
        <f t="shared" si="2"/>
        <v>1666863.7999999998</v>
      </c>
    </row>
    <row r="182" spans="1:6" ht="34.950000000000003" customHeight="1">
      <c r="A182" s="52">
        <v>180</v>
      </c>
      <c r="B182" s="37" t="s">
        <v>114</v>
      </c>
      <c r="C182" s="38" t="s">
        <v>304</v>
      </c>
      <c r="D182" s="38">
        <v>1909</v>
      </c>
      <c r="E182" s="39">
        <v>412.92</v>
      </c>
      <c r="F182" s="53">
        <f t="shared" si="2"/>
        <v>2547303.48</v>
      </c>
    </row>
    <row r="183" spans="1:6" ht="34.950000000000003" customHeight="1">
      <c r="A183" s="52">
        <v>181</v>
      </c>
      <c r="B183" s="37" t="s">
        <v>114</v>
      </c>
      <c r="C183" s="38" t="s">
        <v>305</v>
      </c>
      <c r="D183" s="38">
        <v>1905</v>
      </c>
      <c r="E183" s="39">
        <v>776.4</v>
      </c>
      <c r="F183" s="53">
        <f t="shared" si="2"/>
        <v>4789611.5999999996</v>
      </c>
    </row>
    <row r="184" spans="1:6" ht="34.950000000000003" customHeight="1">
      <c r="A184" s="52">
        <v>182</v>
      </c>
      <c r="B184" s="37" t="s">
        <v>114</v>
      </c>
      <c r="C184" s="38" t="s">
        <v>306</v>
      </c>
      <c r="D184" s="38">
        <v>1926</v>
      </c>
      <c r="E184" s="39">
        <v>450.68</v>
      </c>
      <c r="F184" s="53">
        <f t="shared" si="2"/>
        <v>2780244.92</v>
      </c>
    </row>
    <row r="185" spans="1:6" ht="34.950000000000003" customHeight="1">
      <c r="A185" s="52">
        <v>183</v>
      </c>
      <c r="B185" s="37" t="s">
        <v>114</v>
      </c>
      <c r="C185" s="38" t="s">
        <v>307</v>
      </c>
      <c r="D185" s="38">
        <v>1909</v>
      </c>
      <c r="E185" s="39">
        <v>324.66000000000003</v>
      </c>
      <c r="F185" s="53">
        <f t="shared" si="2"/>
        <v>2002827.5400000003</v>
      </c>
    </row>
    <row r="186" spans="1:6" ht="34.950000000000003" customHeight="1">
      <c r="A186" s="52">
        <v>184</v>
      </c>
      <c r="B186" s="37" t="s">
        <v>114</v>
      </c>
      <c r="C186" s="38" t="s">
        <v>308</v>
      </c>
      <c r="D186" s="38">
        <v>1926</v>
      </c>
      <c r="E186" s="39">
        <v>495.66</v>
      </c>
      <c r="F186" s="53">
        <f t="shared" si="2"/>
        <v>3057726.54</v>
      </c>
    </row>
    <row r="187" spans="1:6" ht="34.950000000000003" customHeight="1">
      <c r="A187" s="52">
        <v>185</v>
      </c>
      <c r="B187" s="37" t="s">
        <v>114</v>
      </c>
      <c r="C187" s="38" t="s">
        <v>309</v>
      </c>
      <c r="D187" s="38">
        <v>1911</v>
      </c>
      <c r="E187" s="39">
        <v>430.13</v>
      </c>
      <c r="F187" s="53">
        <f t="shared" si="2"/>
        <v>2653471.9699999997</v>
      </c>
    </row>
    <row r="188" spans="1:6" ht="34.950000000000003" customHeight="1">
      <c r="A188" s="52">
        <v>186</v>
      </c>
      <c r="B188" s="37" t="s">
        <v>114</v>
      </c>
      <c r="C188" s="38" t="s">
        <v>310</v>
      </c>
      <c r="D188" s="38">
        <v>1930</v>
      </c>
      <c r="E188" s="39">
        <v>292.56</v>
      </c>
      <c r="F188" s="53">
        <f t="shared" si="2"/>
        <v>1804802.6400000001</v>
      </c>
    </row>
    <row r="189" spans="1:6" ht="34.950000000000003" customHeight="1">
      <c r="A189" s="52">
        <v>187</v>
      </c>
      <c r="B189" s="37" t="s">
        <v>114</v>
      </c>
      <c r="C189" s="38" t="s">
        <v>311</v>
      </c>
      <c r="D189" s="38">
        <v>1925</v>
      </c>
      <c r="E189" s="39">
        <v>699.89</v>
      </c>
      <c r="F189" s="53">
        <f t="shared" si="2"/>
        <v>4317621.41</v>
      </c>
    </row>
    <row r="190" spans="1:6" ht="34.950000000000003" customHeight="1">
      <c r="A190" s="52">
        <v>188</v>
      </c>
      <c r="B190" s="37" t="s">
        <v>124</v>
      </c>
      <c r="C190" s="38" t="s">
        <v>312</v>
      </c>
      <c r="D190" s="38">
        <v>1900</v>
      </c>
      <c r="E190" s="39">
        <v>380.71</v>
      </c>
      <c r="F190" s="53">
        <f t="shared" si="2"/>
        <v>2348599.9899999998</v>
      </c>
    </row>
    <row r="191" spans="1:6" ht="34.950000000000003" customHeight="1">
      <c r="A191" s="52">
        <v>189</v>
      </c>
      <c r="B191" s="37" t="s">
        <v>114</v>
      </c>
      <c r="C191" s="38" t="s">
        <v>313</v>
      </c>
      <c r="D191" s="38">
        <v>1930</v>
      </c>
      <c r="E191" s="39">
        <v>700.23</v>
      </c>
      <c r="F191" s="53">
        <f t="shared" si="2"/>
        <v>4319718.87</v>
      </c>
    </row>
    <row r="192" spans="1:6" ht="34.950000000000003" customHeight="1">
      <c r="A192" s="52">
        <v>190</v>
      </c>
      <c r="B192" s="37" t="s">
        <v>114</v>
      </c>
      <c r="C192" s="38" t="s">
        <v>314</v>
      </c>
      <c r="D192" s="38">
        <v>1910</v>
      </c>
      <c r="E192" s="39">
        <v>744.24</v>
      </c>
      <c r="F192" s="53">
        <f t="shared" si="2"/>
        <v>4591216.5600000005</v>
      </c>
    </row>
    <row r="193" spans="1:6" ht="34.950000000000003" customHeight="1">
      <c r="A193" s="52">
        <v>191</v>
      </c>
      <c r="B193" s="37" t="s">
        <v>114</v>
      </c>
      <c r="C193" s="38" t="s">
        <v>315</v>
      </c>
      <c r="D193" s="38">
        <v>1915</v>
      </c>
      <c r="E193" s="39">
        <v>475.29</v>
      </c>
      <c r="F193" s="53">
        <f t="shared" si="2"/>
        <v>2932064.0100000002</v>
      </c>
    </row>
    <row r="194" spans="1:6" ht="34.950000000000003" customHeight="1">
      <c r="A194" s="52">
        <v>192</v>
      </c>
      <c r="B194" s="37" t="s">
        <v>114</v>
      </c>
      <c r="C194" s="38" t="s">
        <v>316</v>
      </c>
      <c r="D194" s="38">
        <v>1939</v>
      </c>
      <c r="E194" s="39">
        <v>568.05999999999995</v>
      </c>
      <c r="F194" s="53">
        <f t="shared" si="2"/>
        <v>3504362.1399999997</v>
      </c>
    </row>
    <row r="195" spans="1:6" ht="34.950000000000003" customHeight="1">
      <c r="A195" s="52">
        <v>193</v>
      </c>
      <c r="B195" s="37" t="s">
        <v>124</v>
      </c>
      <c r="C195" s="38" t="s">
        <v>317</v>
      </c>
      <c r="D195" s="38">
        <v>1920</v>
      </c>
      <c r="E195" s="39">
        <v>522.98</v>
      </c>
      <c r="F195" s="53">
        <f t="shared" si="2"/>
        <v>3226263.62</v>
      </c>
    </row>
    <row r="196" spans="1:6" ht="34.950000000000003" customHeight="1">
      <c r="A196" s="52">
        <v>194</v>
      </c>
      <c r="B196" s="37" t="s">
        <v>114</v>
      </c>
      <c r="C196" s="38" t="s">
        <v>318</v>
      </c>
      <c r="D196" s="38">
        <v>1920</v>
      </c>
      <c r="E196" s="39">
        <v>575.45000000000005</v>
      </c>
      <c r="F196" s="53">
        <f t="shared" ref="F196:F222" si="3">E196*6169</f>
        <v>3549951.0500000003</v>
      </c>
    </row>
    <row r="197" spans="1:6" ht="34.950000000000003" customHeight="1">
      <c r="A197" s="52">
        <v>195</v>
      </c>
      <c r="B197" s="37" t="s">
        <v>118</v>
      </c>
      <c r="C197" s="38" t="s">
        <v>319</v>
      </c>
      <c r="D197" s="38">
        <v>1968</v>
      </c>
      <c r="E197" s="39">
        <v>2201.04</v>
      </c>
      <c r="F197" s="53">
        <f t="shared" si="3"/>
        <v>13578215.76</v>
      </c>
    </row>
    <row r="198" spans="1:6" ht="34.950000000000003" customHeight="1">
      <c r="A198" s="52">
        <v>196</v>
      </c>
      <c r="B198" s="37" t="s">
        <v>114</v>
      </c>
      <c r="C198" s="38" t="s">
        <v>320</v>
      </c>
      <c r="D198" s="38">
        <v>1910</v>
      </c>
      <c r="E198" s="39">
        <v>1021.6</v>
      </c>
      <c r="F198" s="53">
        <f t="shared" si="3"/>
        <v>6302250.4000000004</v>
      </c>
    </row>
    <row r="199" spans="1:6" ht="34.950000000000003" customHeight="1">
      <c r="A199" s="52">
        <v>197</v>
      </c>
      <c r="B199" s="37" t="s">
        <v>118</v>
      </c>
      <c r="C199" s="38" t="s">
        <v>321</v>
      </c>
      <c r="D199" s="38">
        <v>1936</v>
      </c>
      <c r="E199" s="39">
        <v>2786.94</v>
      </c>
      <c r="F199" s="53">
        <f t="shared" si="3"/>
        <v>17192632.859999999</v>
      </c>
    </row>
    <row r="200" spans="1:6" ht="34.950000000000003" customHeight="1">
      <c r="A200" s="52">
        <v>198</v>
      </c>
      <c r="B200" s="37" t="s">
        <v>114</v>
      </c>
      <c r="C200" s="38" t="s">
        <v>322</v>
      </c>
      <c r="D200" s="38">
        <v>1922</v>
      </c>
      <c r="E200" s="39">
        <v>331.83</v>
      </c>
      <c r="F200" s="53">
        <f t="shared" si="3"/>
        <v>2047059.2699999998</v>
      </c>
    </row>
    <row r="201" spans="1:6" ht="34.950000000000003" customHeight="1">
      <c r="A201" s="52">
        <v>199</v>
      </c>
      <c r="B201" s="37" t="s">
        <v>114</v>
      </c>
      <c r="C201" s="38" t="s">
        <v>323</v>
      </c>
      <c r="D201" s="38">
        <v>1920</v>
      </c>
      <c r="E201" s="39">
        <v>614.6</v>
      </c>
      <c r="F201" s="53">
        <f t="shared" si="3"/>
        <v>3791467.4000000004</v>
      </c>
    </row>
    <row r="202" spans="1:6" ht="34.950000000000003" customHeight="1">
      <c r="A202" s="52">
        <v>200</v>
      </c>
      <c r="B202" s="37" t="s">
        <v>118</v>
      </c>
      <c r="C202" s="38" t="s">
        <v>324</v>
      </c>
      <c r="D202" s="38">
        <v>1973</v>
      </c>
      <c r="E202" s="39">
        <v>5523.1</v>
      </c>
      <c r="F202" s="53">
        <f t="shared" si="3"/>
        <v>34072003.900000006</v>
      </c>
    </row>
    <row r="203" spans="1:6" ht="34.950000000000003" customHeight="1">
      <c r="A203" s="52">
        <v>201</v>
      </c>
      <c r="B203" s="38" t="s">
        <v>325</v>
      </c>
      <c r="C203" s="38" t="s">
        <v>326</v>
      </c>
      <c r="D203" s="38" t="s">
        <v>1137</v>
      </c>
      <c r="E203" s="39">
        <v>92.73</v>
      </c>
      <c r="F203" s="53">
        <f t="shared" si="3"/>
        <v>572051.37</v>
      </c>
    </row>
    <row r="204" spans="1:6" ht="34.950000000000003" customHeight="1">
      <c r="A204" s="52">
        <v>202</v>
      </c>
      <c r="B204" s="38" t="s">
        <v>327</v>
      </c>
      <c r="C204" s="38" t="s">
        <v>328</v>
      </c>
      <c r="D204" s="38" t="s">
        <v>1137</v>
      </c>
      <c r="E204" s="39">
        <v>45.22</v>
      </c>
      <c r="F204" s="53">
        <f t="shared" si="3"/>
        <v>278962.18</v>
      </c>
    </row>
    <row r="205" spans="1:6" ht="34.950000000000003" customHeight="1">
      <c r="A205" s="52">
        <v>203</v>
      </c>
      <c r="B205" s="37" t="s">
        <v>114</v>
      </c>
      <c r="C205" s="38" t="s">
        <v>329</v>
      </c>
      <c r="D205" s="38" t="s">
        <v>1137</v>
      </c>
      <c r="E205" s="39">
        <v>761.66</v>
      </c>
      <c r="F205" s="53">
        <f t="shared" si="3"/>
        <v>4698680.54</v>
      </c>
    </row>
    <row r="206" spans="1:6" ht="34.950000000000003" customHeight="1">
      <c r="A206" s="52">
        <v>204</v>
      </c>
      <c r="B206" s="37" t="s">
        <v>118</v>
      </c>
      <c r="C206" s="38" t="s">
        <v>330</v>
      </c>
      <c r="D206" s="38" t="s">
        <v>1137</v>
      </c>
      <c r="E206" s="39">
        <v>42</v>
      </c>
      <c r="F206" s="53">
        <f t="shared" si="3"/>
        <v>259098</v>
      </c>
    </row>
    <row r="207" spans="1:6" ht="34.950000000000003" customHeight="1">
      <c r="A207" s="52">
        <v>205</v>
      </c>
      <c r="B207" s="37" t="s">
        <v>118</v>
      </c>
      <c r="C207" s="38" t="s">
        <v>331</v>
      </c>
      <c r="D207" s="38" t="s">
        <v>1137</v>
      </c>
      <c r="E207" s="39">
        <v>82</v>
      </c>
      <c r="F207" s="53">
        <f t="shared" si="3"/>
        <v>505858</v>
      </c>
    </row>
    <row r="208" spans="1:6" ht="34.950000000000003" customHeight="1">
      <c r="A208" s="52">
        <v>206</v>
      </c>
      <c r="B208" s="37" t="s">
        <v>118</v>
      </c>
      <c r="C208" s="38" t="s">
        <v>332</v>
      </c>
      <c r="D208" s="38">
        <v>2006</v>
      </c>
      <c r="E208" s="39">
        <v>1328.32</v>
      </c>
      <c r="F208" s="53">
        <f t="shared" si="3"/>
        <v>8194406.0799999991</v>
      </c>
    </row>
    <row r="209" spans="1:1008" ht="34.950000000000003" customHeight="1">
      <c r="A209" s="52">
        <v>207</v>
      </c>
      <c r="B209" s="37" t="s">
        <v>114</v>
      </c>
      <c r="C209" s="38" t="s">
        <v>333</v>
      </c>
      <c r="D209" s="38" t="s">
        <v>1137</v>
      </c>
      <c r="E209" s="39">
        <v>89</v>
      </c>
      <c r="F209" s="53">
        <f t="shared" si="3"/>
        <v>549041</v>
      </c>
    </row>
    <row r="210" spans="1:1008" ht="34.950000000000003" customHeight="1">
      <c r="A210" s="52">
        <v>208</v>
      </c>
      <c r="B210" s="38" t="s">
        <v>334</v>
      </c>
      <c r="C210" s="38" t="s">
        <v>335</v>
      </c>
      <c r="D210" s="38" t="s">
        <v>1137</v>
      </c>
      <c r="E210" s="39">
        <v>841.3</v>
      </c>
      <c r="F210" s="53">
        <f t="shared" si="3"/>
        <v>5189979.6999999993</v>
      </c>
    </row>
    <row r="211" spans="1:1008" ht="34.950000000000003" customHeight="1">
      <c r="A211" s="52">
        <v>209</v>
      </c>
      <c r="B211" s="37" t="s">
        <v>336</v>
      </c>
      <c r="C211" s="38" t="s">
        <v>337</v>
      </c>
      <c r="D211" s="38" t="s">
        <v>1137</v>
      </c>
      <c r="E211" s="39">
        <v>41.7</v>
      </c>
      <c r="F211" s="53">
        <f t="shared" si="3"/>
        <v>257247.30000000002</v>
      </c>
    </row>
    <row r="212" spans="1:1008" ht="34.950000000000003" customHeight="1">
      <c r="A212" s="52">
        <v>210</v>
      </c>
      <c r="B212" s="37" t="s">
        <v>336</v>
      </c>
      <c r="C212" s="38" t="s">
        <v>338</v>
      </c>
      <c r="D212" s="38" t="s">
        <v>1137</v>
      </c>
      <c r="E212" s="39">
        <v>36.61</v>
      </c>
      <c r="F212" s="53">
        <f t="shared" si="3"/>
        <v>225847.09</v>
      </c>
    </row>
    <row r="213" spans="1:1008" ht="34.950000000000003" customHeight="1">
      <c r="A213" s="52">
        <v>211</v>
      </c>
      <c r="B213" s="37" t="s">
        <v>336</v>
      </c>
      <c r="C213" s="38" t="s">
        <v>339</v>
      </c>
      <c r="D213" s="38" t="s">
        <v>1137</v>
      </c>
      <c r="E213" s="39">
        <v>54</v>
      </c>
      <c r="F213" s="53">
        <f t="shared" si="3"/>
        <v>333126</v>
      </c>
    </row>
    <row r="214" spans="1:1008" ht="34.950000000000003" customHeight="1">
      <c r="A214" s="52">
        <v>212</v>
      </c>
      <c r="B214" s="37" t="s">
        <v>336</v>
      </c>
      <c r="C214" s="38" t="s">
        <v>340</v>
      </c>
      <c r="D214" s="38" t="s">
        <v>1137</v>
      </c>
      <c r="E214" s="39">
        <v>63.7</v>
      </c>
      <c r="F214" s="53">
        <f t="shared" si="3"/>
        <v>392965.30000000005</v>
      </c>
    </row>
    <row r="215" spans="1:1008" ht="34.950000000000003" customHeight="1">
      <c r="A215" s="52">
        <v>213</v>
      </c>
      <c r="B215" s="37" t="s">
        <v>341</v>
      </c>
      <c r="C215" s="38" t="s">
        <v>342</v>
      </c>
      <c r="D215" s="38" t="s">
        <v>1137</v>
      </c>
      <c r="E215" s="123">
        <v>3214.21</v>
      </c>
      <c r="F215" s="53">
        <f t="shared" si="3"/>
        <v>19828461.490000002</v>
      </c>
    </row>
    <row r="216" spans="1:1008" ht="34.950000000000003" customHeight="1">
      <c r="A216" s="52">
        <v>214</v>
      </c>
      <c r="B216" s="37" t="s">
        <v>341</v>
      </c>
      <c r="C216" s="38" t="s">
        <v>343</v>
      </c>
      <c r="D216" s="38" t="s">
        <v>1137</v>
      </c>
      <c r="E216" s="123"/>
      <c r="F216" s="53">
        <f t="shared" si="3"/>
        <v>0</v>
      </c>
    </row>
    <row r="217" spans="1:1008" ht="34.950000000000003" customHeight="1">
      <c r="A217" s="52">
        <v>215</v>
      </c>
      <c r="B217" s="37" t="s">
        <v>341</v>
      </c>
      <c r="C217" s="38" t="s">
        <v>344</v>
      </c>
      <c r="D217" s="38" t="s">
        <v>1137</v>
      </c>
      <c r="E217" s="123"/>
      <c r="F217" s="53">
        <f t="shared" si="3"/>
        <v>0</v>
      </c>
    </row>
    <row r="218" spans="1:1008" ht="34.950000000000003" customHeight="1">
      <c r="A218" s="52">
        <v>216</v>
      </c>
      <c r="B218" s="37" t="s">
        <v>341</v>
      </c>
      <c r="C218" s="38" t="s">
        <v>345</v>
      </c>
      <c r="D218" s="38" t="s">
        <v>346</v>
      </c>
      <c r="E218" s="123"/>
      <c r="F218" s="53">
        <f t="shared" si="3"/>
        <v>0</v>
      </c>
    </row>
    <row r="219" spans="1:1008" ht="34.950000000000003" customHeight="1">
      <c r="A219" s="52">
        <v>217</v>
      </c>
      <c r="B219" s="37" t="s">
        <v>341</v>
      </c>
      <c r="C219" s="38" t="s">
        <v>347</v>
      </c>
      <c r="D219" s="38" t="s">
        <v>1137</v>
      </c>
      <c r="E219" s="39">
        <v>537.69000000000005</v>
      </c>
      <c r="F219" s="53">
        <f t="shared" si="3"/>
        <v>3317009.6100000003</v>
      </c>
    </row>
    <row r="220" spans="1:1008" ht="34.950000000000003" customHeight="1">
      <c r="A220" s="52">
        <v>218</v>
      </c>
      <c r="B220" s="37" t="s">
        <v>348</v>
      </c>
      <c r="C220" s="38" t="s">
        <v>349</v>
      </c>
      <c r="D220" s="38" t="s">
        <v>1137</v>
      </c>
      <c r="E220" s="39">
        <v>154.15</v>
      </c>
      <c r="F220" s="53">
        <f t="shared" si="3"/>
        <v>950951.35000000009</v>
      </c>
    </row>
    <row r="221" spans="1:1008" ht="34.950000000000003" customHeight="1">
      <c r="A221" s="52">
        <v>219</v>
      </c>
      <c r="B221" s="37" t="s">
        <v>350</v>
      </c>
      <c r="C221" s="38" t="s">
        <v>351</v>
      </c>
      <c r="D221" s="38" t="s">
        <v>1137</v>
      </c>
      <c r="E221" s="39">
        <v>1623.36</v>
      </c>
      <c r="F221" s="53">
        <f t="shared" si="3"/>
        <v>10014507.84</v>
      </c>
    </row>
    <row r="222" spans="1:1008" ht="34.950000000000003" customHeight="1">
      <c r="A222" s="52">
        <v>220</v>
      </c>
      <c r="B222" s="37" t="s">
        <v>352</v>
      </c>
      <c r="C222" s="38" t="s">
        <v>351</v>
      </c>
      <c r="D222" s="38" t="s">
        <v>1137</v>
      </c>
      <c r="E222" s="39">
        <v>197.99</v>
      </c>
      <c r="F222" s="53">
        <f t="shared" si="3"/>
        <v>1221400.31</v>
      </c>
    </row>
    <row r="223" spans="1:1008" ht="34.950000000000003" customHeight="1" thickBot="1">
      <c r="A223" s="54">
        <v>221</v>
      </c>
      <c r="B223" s="40" t="s">
        <v>348</v>
      </c>
      <c r="C223" s="41" t="s">
        <v>353</v>
      </c>
      <c r="D223" s="41" t="s">
        <v>1137</v>
      </c>
      <c r="E223" s="42" t="s">
        <v>1137</v>
      </c>
      <c r="F223" s="55" t="s">
        <v>1137</v>
      </c>
    </row>
    <row r="224" spans="1:1008" s="59" customFormat="1" ht="34.950000000000003" customHeight="1" thickBot="1">
      <c r="A224" s="124" t="s">
        <v>906</v>
      </c>
      <c r="B224" s="125"/>
      <c r="C224" s="125"/>
      <c r="D224" s="125"/>
      <c r="E224" s="126"/>
      <c r="F224" s="57">
        <f>SUM(F3:F223)</f>
        <v>1166760366.5799999</v>
      </c>
      <c r="G224" s="34"/>
      <c r="H224" s="34"/>
      <c r="I224" s="34"/>
      <c r="J224" s="34"/>
      <c r="K224" s="58"/>
      <c r="L224" s="58"/>
      <c r="M224" s="58"/>
      <c r="N224" s="58"/>
      <c r="O224" s="58"/>
      <c r="P224" s="58"/>
      <c r="Q224" s="58"/>
      <c r="R224" s="58"/>
      <c r="S224" s="58"/>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c r="AV224" s="58"/>
      <c r="AW224" s="58"/>
      <c r="AX224" s="58"/>
      <c r="AY224" s="58"/>
      <c r="AZ224" s="58"/>
      <c r="BA224" s="58"/>
      <c r="BB224" s="58"/>
      <c r="BC224" s="58"/>
      <c r="BD224" s="58"/>
      <c r="BE224" s="58"/>
      <c r="BF224" s="58"/>
      <c r="BG224" s="58"/>
      <c r="BH224" s="58"/>
      <c r="BI224" s="58"/>
      <c r="BJ224" s="58"/>
      <c r="BK224" s="58"/>
      <c r="BL224" s="58"/>
      <c r="BM224" s="58"/>
      <c r="BN224" s="58"/>
      <c r="BO224" s="58"/>
      <c r="BP224" s="58"/>
      <c r="BQ224" s="58"/>
      <c r="BR224" s="58"/>
      <c r="BS224" s="58"/>
      <c r="BT224" s="58"/>
      <c r="BU224" s="58"/>
      <c r="BV224" s="58"/>
      <c r="BW224" s="58"/>
      <c r="BX224" s="58"/>
      <c r="BY224" s="58"/>
      <c r="BZ224" s="58"/>
      <c r="CA224" s="58"/>
      <c r="CB224" s="58"/>
      <c r="CC224" s="58"/>
      <c r="CD224" s="58"/>
      <c r="CE224" s="58"/>
      <c r="CF224" s="58"/>
      <c r="CG224" s="58"/>
      <c r="CH224" s="58"/>
      <c r="CI224" s="58"/>
      <c r="CJ224" s="58"/>
      <c r="CK224" s="58"/>
      <c r="CL224" s="58"/>
      <c r="CM224" s="58"/>
      <c r="CN224" s="58"/>
      <c r="CO224" s="58"/>
      <c r="CP224" s="58"/>
      <c r="CQ224" s="58"/>
      <c r="CR224" s="58"/>
      <c r="CS224" s="58"/>
      <c r="CT224" s="58"/>
      <c r="CU224" s="58"/>
      <c r="CV224" s="58"/>
      <c r="CW224" s="58"/>
      <c r="CX224" s="58"/>
      <c r="CY224" s="58"/>
      <c r="CZ224" s="58"/>
      <c r="DA224" s="58"/>
      <c r="DB224" s="58"/>
      <c r="DC224" s="58"/>
      <c r="DD224" s="58"/>
      <c r="DE224" s="58"/>
      <c r="DF224" s="58"/>
      <c r="DG224" s="58"/>
      <c r="DH224" s="58"/>
      <c r="DI224" s="58"/>
      <c r="DJ224" s="58"/>
      <c r="DK224" s="58"/>
      <c r="DL224" s="58"/>
      <c r="DM224" s="58"/>
      <c r="DN224" s="58"/>
      <c r="DO224" s="58"/>
      <c r="DP224" s="58"/>
      <c r="DQ224" s="58"/>
      <c r="DR224" s="58"/>
      <c r="DS224" s="58"/>
      <c r="DT224" s="58"/>
      <c r="DU224" s="58"/>
      <c r="DV224" s="58"/>
      <c r="DW224" s="58"/>
      <c r="DX224" s="58"/>
      <c r="DY224" s="58"/>
      <c r="DZ224" s="58"/>
      <c r="EA224" s="58"/>
      <c r="EB224" s="58"/>
      <c r="EC224" s="58"/>
      <c r="ED224" s="58"/>
      <c r="EE224" s="58"/>
      <c r="EF224" s="58"/>
      <c r="EG224" s="58"/>
      <c r="EH224" s="58"/>
      <c r="EI224" s="58"/>
      <c r="EJ224" s="58"/>
      <c r="EK224" s="58"/>
      <c r="EL224" s="58"/>
      <c r="EM224" s="58"/>
      <c r="EN224" s="58"/>
      <c r="EO224" s="58"/>
      <c r="EP224" s="58"/>
      <c r="EQ224" s="58"/>
      <c r="ER224" s="58"/>
      <c r="ES224" s="58"/>
      <c r="ET224" s="58"/>
      <c r="EU224" s="58"/>
      <c r="EV224" s="58"/>
      <c r="EW224" s="58"/>
      <c r="EX224" s="58"/>
      <c r="EY224" s="58"/>
      <c r="EZ224" s="58"/>
      <c r="FA224" s="58"/>
      <c r="FB224" s="58"/>
      <c r="FC224" s="58"/>
      <c r="FD224" s="58"/>
      <c r="FE224" s="58"/>
      <c r="FF224" s="58"/>
      <c r="FG224" s="58"/>
      <c r="FH224" s="58"/>
      <c r="FI224" s="58"/>
      <c r="FJ224" s="58"/>
      <c r="FK224" s="58"/>
      <c r="FL224" s="58"/>
      <c r="FM224" s="58"/>
      <c r="FN224" s="58"/>
      <c r="FO224" s="58"/>
      <c r="FP224" s="58"/>
      <c r="FQ224" s="58"/>
      <c r="FR224" s="58"/>
      <c r="FS224" s="58"/>
      <c r="FT224" s="58"/>
      <c r="FU224" s="58"/>
      <c r="FV224" s="58"/>
      <c r="FW224" s="58"/>
      <c r="FX224" s="58"/>
      <c r="FY224" s="58"/>
      <c r="FZ224" s="58"/>
      <c r="GA224" s="58"/>
      <c r="GB224" s="58"/>
      <c r="GC224" s="58"/>
      <c r="GD224" s="58"/>
      <c r="GE224" s="58"/>
      <c r="GF224" s="58"/>
      <c r="GG224" s="58"/>
      <c r="GH224" s="58"/>
      <c r="GI224" s="58"/>
      <c r="GJ224" s="58"/>
      <c r="GK224" s="58"/>
      <c r="GL224" s="58"/>
      <c r="GM224" s="58"/>
      <c r="GN224" s="58"/>
      <c r="GO224" s="58"/>
      <c r="GP224" s="58"/>
      <c r="GQ224" s="58"/>
      <c r="GR224" s="58"/>
      <c r="GS224" s="58"/>
      <c r="GT224" s="58"/>
      <c r="GU224" s="58"/>
      <c r="GV224" s="58"/>
      <c r="GW224" s="58"/>
      <c r="GX224" s="58"/>
      <c r="GY224" s="58"/>
      <c r="GZ224" s="58"/>
      <c r="HA224" s="58"/>
      <c r="HB224" s="58"/>
      <c r="HC224" s="58"/>
      <c r="HD224" s="58"/>
      <c r="HE224" s="58"/>
      <c r="HF224" s="58"/>
      <c r="HG224" s="58"/>
      <c r="HH224" s="58"/>
      <c r="HI224" s="58"/>
      <c r="HJ224" s="58"/>
      <c r="HK224" s="58"/>
      <c r="HL224" s="58"/>
      <c r="HM224" s="58"/>
      <c r="HN224" s="58"/>
      <c r="HO224" s="58"/>
      <c r="HP224" s="58"/>
      <c r="HQ224" s="58"/>
      <c r="HR224" s="58"/>
      <c r="HS224" s="58"/>
      <c r="HT224" s="58"/>
      <c r="HU224" s="58"/>
      <c r="HV224" s="58"/>
      <c r="HW224" s="58"/>
      <c r="HX224" s="58"/>
      <c r="HY224" s="58"/>
      <c r="HZ224" s="58"/>
      <c r="IA224" s="58"/>
      <c r="IB224" s="58"/>
      <c r="IC224" s="58"/>
      <c r="ID224" s="58"/>
      <c r="IE224" s="58"/>
      <c r="IF224" s="58"/>
      <c r="IG224" s="58"/>
      <c r="IH224" s="58"/>
      <c r="II224" s="58"/>
      <c r="IJ224" s="58"/>
      <c r="IK224" s="58"/>
      <c r="IL224" s="58"/>
      <c r="IM224" s="58"/>
      <c r="IN224" s="58"/>
      <c r="IO224" s="58"/>
      <c r="IP224" s="58"/>
      <c r="IQ224" s="58"/>
      <c r="IR224" s="58"/>
      <c r="IS224" s="58"/>
      <c r="IT224" s="58"/>
      <c r="IU224" s="58"/>
      <c r="IV224" s="58"/>
      <c r="IW224" s="58"/>
      <c r="IX224" s="58"/>
      <c r="IY224" s="58"/>
      <c r="IZ224" s="58"/>
      <c r="JA224" s="58"/>
      <c r="JB224" s="58"/>
      <c r="JC224" s="58"/>
      <c r="JD224" s="58"/>
      <c r="JE224" s="58"/>
      <c r="JF224" s="58"/>
      <c r="JG224" s="58"/>
      <c r="JH224" s="58"/>
      <c r="JI224" s="58"/>
      <c r="JJ224" s="58"/>
      <c r="JK224" s="58"/>
      <c r="JL224" s="58"/>
      <c r="JM224" s="58"/>
      <c r="JN224" s="58"/>
      <c r="JO224" s="58"/>
      <c r="JP224" s="58"/>
      <c r="JQ224" s="58"/>
      <c r="JR224" s="58"/>
      <c r="JS224" s="58"/>
      <c r="JT224" s="58"/>
      <c r="JU224" s="58"/>
      <c r="JV224" s="58"/>
      <c r="JW224" s="58"/>
      <c r="JX224" s="58"/>
      <c r="JY224" s="58"/>
      <c r="JZ224" s="58"/>
      <c r="KA224" s="58"/>
      <c r="KB224" s="58"/>
      <c r="KC224" s="58"/>
      <c r="KD224" s="58"/>
      <c r="KE224" s="58"/>
      <c r="KF224" s="58"/>
      <c r="KG224" s="58"/>
      <c r="KH224" s="58"/>
      <c r="KI224" s="58"/>
      <c r="KJ224" s="58"/>
      <c r="KK224" s="58"/>
      <c r="KL224" s="58"/>
      <c r="KM224" s="58"/>
      <c r="KN224" s="58"/>
      <c r="KO224" s="58"/>
      <c r="KP224" s="58"/>
      <c r="KQ224" s="58"/>
      <c r="KR224" s="58"/>
      <c r="KS224" s="58"/>
      <c r="KT224" s="58"/>
      <c r="KU224" s="58"/>
      <c r="KV224" s="58"/>
      <c r="KW224" s="58"/>
      <c r="KX224" s="58"/>
      <c r="KY224" s="58"/>
      <c r="KZ224" s="58"/>
      <c r="LA224" s="58"/>
      <c r="LB224" s="58"/>
      <c r="LC224" s="58"/>
      <c r="LD224" s="58"/>
      <c r="LE224" s="58"/>
      <c r="LF224" s="58"/>
      <c r="LG224" s="58"/>
      <c r="LH224" s="58"/>
      <c r="LI224" s="58"/>
      <c r="LJ224" s="58"/>
      <c r="LK224" s="58"/>
      <c r="LL224" s="58"/>
      <c r="LM224" s="58"/>
      <c r="LN224" s="58"/>
      <c r="LO224" s="58"/>
      <c r="LP224" s="58"/>
      <c r="LQ224" s="58"/>
      <c r="LR224" s="58"/>
      <c r="LS224" s="58"/>
      <c r="LT224" s="58"/>
      <c r="LU224" s="58"/>
      <c r="LV224" s="58"/>
      <c r="LW224" s="58"/>
      <c r="LX224" s="58"/>
      <c r="LY224" s="58"/>
      <c r="LZ224" s="58"/>
      <c r="MA224" s="58"/>
      <c r="MB224" s="58"/>
      <c r="MC224" s="58"/>
      <c r="MD224" s="58"/>
      <c r="ME224" s="58"/>
      <c r="MF224" s="58"/>
      <c r="MG224" s="58"/>
      <c r="MH224" s="58"/>
      <c r="MI224" s="58"/>
      <c r="MJ224" s="58"/>
      <c r="MK224" s="58"/>
      <c r="ML224" s="58"/>
      <c r="MM224" s="58"/>
      <c r="MN224" s="58"/>
      <c r="MO224" s="58"/>
      <c r="MP224" s="58"/>
      <c r="MQ224" s="58"/>
      <c r="MR224" s="58"/>
      <c r="MS224" s="58"/>
      <c r="MT224" s="58"/>
      <c r="MU224" s="58"/>
      <c r="MV224" s="58"/>
      <c r="MW224" s="58"/>
      <c r="MX224" s="58"/>
      <c r="MY224" s="58"/>
      <c r="MZ224" s="58"/>
      <c r="NA224" s="58"/>
      <c r="NB224" s="58"/>
      <c r="NC224" s="58"/>
      <c r="ND224" s="58"/>
      <c r="NE224" s="58"/>
      <c r="NF224" s="58"/>
      <c r="NG224" s="58"/>
      <c r="NH224" s="58"/>
      <c r="NI224" s="58"/>
      <c r="NJ224" s="58"/>
      <c r="NK224" s="58"/>
      <c r="NL224" s="58"/>
      <c r="NM224" s="58"/>
      <c r="NN224" s="58"/>
      <c r="NO224" s="58"/>
      <c r="NP224" s="58"/>
      <c r="NQ224" s="58"/>
      <c r="NR224" s="58"/>
      <c r="NS224" s="58"/>
      <c r="NT224" s="58"/>
      <c r="NU224" s="58"/>
      <c r="NV224" s="58"/>
      <c r="NW224" s="58"/>
      <c r="NX224" s="58"/>
      <c r="NY224" s="58"/>
      <c r="NZ224" s="58"/>
      <c r="OA224" s="58"/>
      <c r="OB224" s="58"/>
      <c r="OC224" s="58"/>
      <c r="OD224" s="58"/>
      <c r="OE224" s="58"/>
      <c r="OF224" s="58"/>
      <c r="OG224" s="58"/>
      <c r="OH224" s="58"/>
      <c r="OI224" s="58"/>
      <c r="OJ224" s="58"/>
      <c r="OK224" s="58"/>
      <c r="OL224" s="58"/>
      <c r="OM224" s="58"/>
      <c r="ON224" s="58"/>
      <c r="OO224" s="58"/>
      <c r="OP224" s="58"/>
      <c r="OQ224" s="58"/>
      <c r="OR224" s="58"/>
      <c r="OS224" s="58"/>
      <c r="OT224" s="58"/>
      <c r="OU224" s="58"/>
      <c r="OV224" s="58"/>
      <c r="OW224" s="58"/>
      <c r="OX224" s="58"/>
      <c r="OY224" s="58"/>
      <c r="OZ224" s="58"/>
      <c r="PA224" s="58"/>
      <c r="PB224" s="58"/>
      <c r="PC224" s="58"/>
      <c r="PD224" s="58"/>
      <c r="PE224" s="58"/>
      <c r="PF224" s="58"/>
      <c r="PG224" s="58"/>
      <c r="PH224" s="58"/>
      <c r="PI224" s="58"/>
      <c r="PJ224" s="58"/>
      <c r="PK224" s="58"/>
      <c r="PL224" s="58"/>
      <c r="PM224" s="58"/>
      <c r="PN224" s="58"/>
      <c r="PO224" s="58"/>
      <c r="PP224" s="58"/>
      <c r="PQ224" s="58"/>
      <c r="PR224" s="58"/>
      <c r="PS224" s="58"/>
      <c r="PT224" s="58"/>
      <c r="PU224" s="58"/>
      <c r="PV224" s="58"/>
      <c r="PW224" s="58"/>
      <c r="PX224" s="58"/>
      <c r="PY224" s="58"/>
      <c r="PZ224" s="58"/>
      <c r="QA224" s="58"/>
      <c r="QB224" s="58"/>
      <c r="QC224" s="58"/>
      <c r="QD224" s="58"/>
      <c r="QE224" s="58"/>
      <c r="QF224" s="58"/>
      <c r="QG224" s="58"/>
      <c r="QH224" s="58"/>
      <c r="QI224" s="58"/>
      <c r="QJ224" s="58"/>
      <c r="QK224" s="58"/>
      <c r="QL224" s="58"/>
      <c r="QM224" s="58"/>
      <c r="QN224" s="58"/>
      <c r="QO224" s="58"/>
      <c r="QP224" s="58"/>
      <c r="QQ224" s="58"/>
      <c r="QR224" s="58"/>
      <c r="QS224" s="58"/>
      <c r="QT224" s="58"/>
      <c r="QU224" s="58"/>
      <c r="QV224" s="58"/>
      <c r="QW224" s="58"/>
      <c r="QX224" s="58"/>
      <c r="QY224" s="58"/>
      <c r="QZ224" s="58"/>
      <c r="RA224" s="58"/>
      <c r="RB224" s="58"/>
      <c r="RC224" s="58"/>
      <c r="RD224" s="58"/>
      <c r="RE224" s="58"/>
      <c r="RF224" s="58"/>
      <c r="RG224" s="58"/>
      <c r="RH224" s="58"/>
      <c r="RI224" s="58"/>
      <c r="RJ224" s="58"/>
      <c r="RK224" s="58"/>
      <c r="RL224" s="58"/>
      <c r="RM224" s="58"/>
      <c r="RN224" s="58"/>
      <c r="RO224" s="58"/>
      <c r="RP224" s="58"/>
      <c r="RQ224" s="58"/>
      <c r="RR224" s="58"/>
      <c r="RS224" s="58"/>
      <c r="RT224" s="58"/>
      <c r="RU224" s="58"/>
      <c r="RV224" s="58"/>
      <c r="RW224" s="58"/>
      <c r="RX224" s="58"/>
      <c r="RY224" s="58"/>
      <c r="RZ224" s="58"/>
      <c r="SA224" s="58"/>
      <c r="SB224" s="58"/>
      <c r="SC224" s="58"/>
      <c r="SD224" s="58"/>
      <c r="SE224" s="58"/>
      <c r="SF224" s="58"/>
      <c r="SG224" s="58"/>
      <c r="SH224" s="58"/>
      <c r="SI224" s="58"/>
      <c r="SJ224" s="58"/>
      <c r="SK224" s="58"/>
      <c r="SL224" s="58"/>
      <c r="SM224" s="58"/>
      <c r="SN224" s="58"/>
      <c r="SO224" s="58"/>
      <c r="SP224" s="58"/>
      <c r="SQ224" s="58"/>
      <c r="SR224" s="58"/>
      <c r="SS224" s="58"/>
      <c r="ST224" s="58"/>
      <c r="SU224" s="58"/>
      <c r="SV224" s="58"/>
      <c r="SW224" s="58"/>
      <c r="SX224" s="58"/>
      <c r="SY224" s="58"/>
      <c r="SZ224" s="58"/>
      <c r="TA224" s="58"/>
      <c r="TB224" s="58"/>
      <c r="TC224" s="58"/>
      <c r="TD224" s="58"/>
      <c r="TE224" s="58"/>
      <c r="TF224" s="58"/>
      <c r="TG224" s="58"/>
      <c r="TH224" s="58"/>
      <c r="TI224" s="58"/>
      <c r="TJ224" s="58"/>
      <c r="TK224" s="58"/>
      <c r="TL224" s="58"/>
      <c r="TM224" s="58"/>
      <c r="TN224" s="58"/>
      <c r="TO224" s="58"/>
      <c r="TP224" s="58"/>
      <c r="TQ224" s="58"/>
      <c r="TR224" s="58"/>
      <c r="TS224" s="58"/>
      <c r="TT224" s="58"/>
      <c r="TU224" s="58"/>
      <c r="TV224" s="58"/>
      <c r="TW224" s="58"/>
      <c r="TX224" s="58"/>
      <c r="TY224" s="58"/>
      <c r="TZ224" s="58"/>
      <c r="UA224" s="58"/>
      <c r="UB224" s="58"/>
      <c r="UC224" s="58"/>
      <c r="UD224" s="58"/>
      <c r="UE224" s="58"/>
      <c r="UF224" s="58"/>
      <c r="UG224" s="58"/>
      <c r="UH224" s="58"/>
      <c r="UI224" s="58"/>
      <c r="UJ224" s="58"/>
      <c r="UK224" s="58"/>
      <c r="UL224" s="58"/>
      <c r="UM224" s="58"/>
      <c r="UN224" s="58"/>
      <c r="UO224" s="58"/>
      <c r="UP224" s="58"/>
      <c r="UQ224" s="58"/>
      <c r="UR224" s="58"/>
      <c r="US224" s="58"/>
      <c r="UT224" s="58"/>
      <c r="UU224" s="58"/>
      <c r="UV224" s="58"/>
      <c r="UW224" s="58"/>
      <c r="UX224" s="58"/>
      <c r="UY224" s="58"/>
      <c r="UZ224" s="58"/>
      <c r="VA224" s="58"/>
      <c r="VB224" s="58"/>
      <c r="VC224" s="58"/>
      <c r="VD224" s="58"/>
      <c r="VE224" s="58"/>
      <c r="VF224" s="58"/>
      <c r="VG224" s="58"/>
      <c r="VH224" s="58"/>
      <c r="VI224" s="58"/>
      <c r="VJ224" s="58"/>
      <c r="VK224" s="58"/>
      <c r="VL224" s="58"/>
      <c r="VM224" s="58"/>
      <c r="VN224" s="58"/>
      <c r="VO224" s="58"/>
      <c r="VP224" s="58"/>
      <c r="VQ224" s="58"/>
      <c r="VR224" s="58"/>
      <c r="VS224" s="58"/>
      <c r="VT224" s="58"/>
      <c r="VU224" s="58"/>
      <c r="VV224" s="58"/>
      <c r="VW224" s="58"/>
      <c r="VX224" s="58"/>
      <c r="VY224" s="58"/>
      <c r="VZ224" s="58"/>
      <c r="WA224" s="58"/>
      <c r="WB224" s="58"/>
      <c r="WC224" s="58"/>
      <c r="WD224" s="58"/>
      <c r="WE224" s="58"/>
      <c r="WF224" s="58"/>
      <c r="WG224" s="58"/>
      <c r="WH224" s="58"/>
      <c r="WI224" s="58"/>
      <c r="WJ224" s="58"/>
      <c r="WK224" s="58"/>
      <c r="WL224" s="58"/>
      <c r="WM224" s="58"/>
      <c r="WN224" s="58"/>
      <c r="WO224" s="58"/>
      <c r="WP224" s="58"/>
      <c r="WQ224" s="58"/>
      <c r="WR224" s="58"/>
      <c r="WS224" s="58"/>
      <c r="WT224" s="58"/>
      <c r="WU224" s="58"/>
      <c r="WV224" s="58"/>
      <c r="WW224" s="58"/>
      <c r="WX224" s="58"/>
      <c r="WY224" s="58"/>
      <c r="WZ224" s="58"/>
      <c r="XA224" s="58"/>
      <c r="XB224" s="58"/>
      <c r="XC224" s="58"/>
      <c r="XD224" s="58"/>
      <c r="XE224" s="58"/>
      <c r="XF224" s="58"/>
      <c r="XG224" s="58"/>
      <c r="XH224" s="58"/>
      <c r="XI224" s="58"/>
      <c r="XJ224" s="58"/>
      <c r="XK224" s="58"/>
      <c r="XL224" s="58"/>
      <c r="XM224" s="58"/>
      <c r="XN224" s="58"/>
      <c r="XO224" s="58"/>
      <c r="XP224" s="58"/>
      <c r="XQ224" s="58"/>
      <c r="XR224" s="58"/>
      <c r="XS224" s="58"/>
      <c r="XT224" s="58"/>
      <c r="XU224" s="58"/>
      <c r="XV224" s="58"/>
      <c r="XW224" s="58"/>
      <c r="XX224" s="58"/>
      <c r="XY224" s="58"/>
      <c r="XZ224" s="58"/>
      <c r="YA224" s="58"/>
      <c r="YB224" s="58"/>
      <c r="YC224" s="58"/>
      <c r="YD224" s="58"/>
      <c r="YE224" s="58"/>
      <c r="YF224" s="58"/>
      <c r="YG224" s="58"/>
      <c r="YH224" s="58"/>
      <c r="YI224" s="58"/>
      <c r="YJ224" s="58"/>
      <c r="YK224" s="58"/>
      <c r="YL224" s="58"/>
      <c r="YM224" s="58"/>
      <c r="YN224" s="58"/>
      <c r="YO224" s="58"/>
      <c r="YP224" s="58"/>
      <c r="YQ224" s="58"/>
      <c r="YR224" s="58"/>
      <c r="YS224" s="58"/>
      <c r="YT224" s="58"/>
      <c r="YU224" s="58"/>
      <c r="YV224" s="58"/>
      <c r="YW224" s="58"/>
      <c r="YX224" s="58"/>
      <c r="YY224" s="58"/>
      <c r="YZ224" s="58"/>
      <c r="ZA224" s="58"/>
      <c r="ZB224" s="58"/>
      <c r="ZC224" s="58"/>
      <c r="ZD224" s="58"/>
      <c r="ZE224" s="58"/>
      <c r="ZF224" s="58"/>
      <c r="ZG224" s="58"/>
      <c r="ZH224" s="58"/>
      <c r="ZI224" s="58"/>
      <c r="ZJ224" s="58"/>
      <c r="ZK224" s="58"/>
      <c r="ZL224" s="58"/>
      <c r="ZM224" s="58"/>
      <c r="ZN224" s="58"/>
      <c r="ZO224" s="58"/>
      <c r="ZP224" s="58"/>
      <c r="ZQ224" s="58"/>
      <c r="ZR224" s="58"/>
      <c r="ZS224" s="58"/>
      <c r="ZT224" s="58"/>
      <c r="ZU224" s="58"/>
      <c r="ZV224" s="58"/>
      <c r="ZW224" s="58"/>
      <c r="ZX224" s="58"/>
      <c r="ZY224" s="58"/>
      <c r="ZZ224" s="58"/>
      <c r="AAA224" s="58"/>
      <c r="AAB224" s="58"/>
      <c r="AAC224" s="58"/>
      <c r="AAD224" s="58"/>
      <c r="AAE224" s="58"/>
      <c r="AAF224" s="58"/>
      <c r="AAG224" s="58"/>
      <c r="AAH224" s="58"/>
      <c r="AAI224" s="58"/>
      <c r="AAJ224" s="58"/>
      <c r="AAK224" s="58"/>
      <c r="AAL224" s="58"/>
      <c r="AAM224" s="58"/>
      <c r="AAN224" s="58"/>
      <c r="AAO224" s="58"/>
      <c r="AAP224" s="58"/>
      <c r="AAQ224" s="58"/>
      <c r="AAR224" s="58"/>
      <c r="AAS224" s="58"/>
      <c r="AAT224" s="58"/>
      <c r="AAU224" s="58"/>
      <c r="AAV224" s="58"/>
      <c r="AAW224" s="58"/>
      <c r="AAX224" s="58"/>
      <c r="AAY224" s="58"/>
      <c r="AAZ224" s="58"/>
      <c r="ABA224" s="58"/>
      <c r="ABB224" s="58"/>
      <c r="ABC224" s="58"/>
      <c r="ABD224" s="58"/>
      <c r="ABE224" s="58"/>
      <c r="ABF224" s="58"/>
      <c r="ABG224" s="58"/>
      <c r="ABH224" s="58"/>
      <c r="ABI224" s="58"/>
      <c r="ABJ224" s="58"/>
      <c r="ABK224" s="58"/>
      <c r="ABL224" s="58"/>
      <c r="ABM224" s="58"/>
      <c r="ABN224" s="58"/>
      <c r="ABO224" s="58"/>
      <c r="ABP224" s="58"/>
      <c r="ABQ224" s="58"/>
      <c r="ABR224" s="58"/>
      <c r="ABS224" s="58"/>
      <c r="ABT224" s="58"/>
      <c r="ABU224" s="58"/>
      <c r="ABV224" s="58"/>
      <c r="ABW224" s="58"/>
      <c r="ABX224" s="58"/>
      <c r="ABY224" s="58"/>
      <c r="ABZ224" s="58"/>
      <c r="ACA224" s="58"/>
      <c r="ACB224" s="58"/>
      <c r="ACC224" s="58"/>
      <c r="ACD224" s="58"/>
      <c r="ACE224" s="58"/>
      <c r="ACF224" s="58"/>
      <c r="ACG224" s="58"/>
      <c r="ACH224" s="58"/>
      <c r="ACI224" s="58"/>
      <c r="ACJ224" s="58"/>
      <c r="ACK224" s="58"/>
      <c r="ACL224" s="58"/>
      <c r="ACM224" s="58"/>
      <c r="ACN224" s="58"/>
      <c r="ACO224" s="58"/>
      <c r="ACP224" s="58"/>
      <c r="ACQ224" s="58"/>
      <c r="ACR224" s="58"/>
      <c r="ACS224" s="58"/>
      <c r="ACT224" s="58"/>
      <c r="ACU224" s="58"/>
      <c r="ACV224" s="58"/>
      <c r="ACW224" s="58"/>
      <c r="ACX224" s="58"/>
      <c r="ACY224" s="58"/>
      <c r="ACZ224" s="58"/>
      <c r="ADA224" s="58"/>
      <c r="ADB224" s="58"/>
      <c r="ADC224" s="58"/>
      <c r="ADD224" s="58"/>
      <c r="ADE224" s="58"/>
      <c r="ADF224" s="58"/>
      <c r="ADG224" s="58"/>
      <c r="ADH224" s="58"/>
      <c r="ADI224" s="58"/>
      <c r="ADJ224" s="58"/>
      <c r="ADK224" s="58"/>
      <c r="ADL224" s="58"/>
      <c r="ADM224" s="58"/>
      <c r="ADN224" s="58"/>
      <c r="ADO224" s="58"/>
      <c r="ADP224" s="58"/>
      <c r="ADQ224" s="58"/>
      <c r="ADR224" s="58"/>
      <c r="ADS224" s="58"/>
      <c r="ADT224" s="58"/>
      <c r="ADU224" s="58"/>
      <c r="ADV224" s="58"/>
      <c r="ADW224" s="58"/>
      <c r="ADX224" s="58"/>
      <c r="ADY224" s="58"/>
      <c r="ADZ224" s="58"/>
      <c r="AEA224" s="58"/>
      <c r="AEB224" s="58"/>
      <c r="AEC224" s="58"/>
      <c r="AED224" s="58"/>
      <c r="AEE224" s="58"/>
      <c r="AEF224" s="58"/>
      <c r="AEG224" s="58"/>
      <c r="AEH224" s="58"/>
      <c r="AEI224" s="58"/>
      <c r="AEJ224" s="58"/>
      <c r="AEK224" s="58"/>
      <c r="AEL224" s="58"/>
      <c r="AEM224" s="58"/>
      <c r="AEN224" s="58"/>
      <c r="AEO224" s="58"/>
      <c r="AEP224" s="58"/>
      <c r="AEQ224" s="58"/>
      <c r="AER224" s="58"/>
      <c r="AES224" s="58"/>
      <c r="AET224" s="58"/>
      <c r="AEU224" s="58"/>
      <c r="AEV224" s="58"/>
      <c r="AEW224" s="58"/>
      <c r="AEX224" s="58"/>
      <c r="AEY224" s="58"/>
      <c r="AEZ224" s="58"/>
      <c r="AFA224" s="58"/>
      <c r="AFB224" s="58"/>
      <c r="AFC224" s="58"/>
      <c r="AFD224" s="58"/>
      <c r="AFE224" s="58"/>
      <c r="AFF224" s="58"/>
      <c r="AFG224" s="58"/>
      <c r="AFH224" s="58"/>
      <c r="AFI224" s="58"/>
      <c r="AFJ224" s="58"/>
      <c r="AFK224" s="58"/>
      <c r="AFL224" s="58"/>
      <c r="AFM224" s="58"/>
      <c r="AFN224" s="58"/>
      <c r="AFO224" s="58"/>
      <c r="AFP224" s="58"/>
      <c r="AFQ224" s="58"/>
      <c r="AFR224" s="58"/>
      <c r="AFS224" s="58"/>
      <c r="AFT224" s="58"/>
      <c r="AFU224" s="58"/>
      <c r="AFV224" s="58"/>
      <c r="AFW224" s="58"/>
      <c r="AFX224" s="58"/>
      <c r="AFY224" s="58"/>
      <c r="AFZ224" s="58"/>
      <c r="AGA224" s="58"/>
      <c r="AGB224" s="58"/>
      <c r="AGC224" s="58"/>
      <c r="AGD224" s="58"/>
      <c r="AGE224" s="58"/>
      <c r="AGF224" s="58"/>
      <c r="AGG224" s="58"/>
      <c r="AGH224" s="58"/>
      <c r="AGI224" s="58"/>
      <c r="AGJ224" s="58"/>
      <c r="AGK224" s="58"/>
      <c r="AGL224" s="58"/>
      <c r="AGM224" s="58"/>
      <c r="AGN224" s="58"/>
      <c r="AGO224" s="58"/>
      <c r="AGP224" s="58"/>
      <c r="AGQ224" s="58"/>
      <c r="AGR224" s="58"/>
      <c r="AGS224" s="58"/>
      <c r="AGT224" s="58"/>
      <c r="AGU224" s="58"/>
      <c r="AGV224" s="58"/>
      <c r="AGW224" s="58"/>
      <c r="AGX224" s="58"/>
      <c r="AGY224" s="58"/>
      <c r="AGZ224" s="58"/>
      <c r="AHA224" s="58"/>
      <c r="AHB224" s="58"/>
      <c r="AHC224" s="58"/>
      <c r="AHD224" s="58"/>
      <c r="AHE224" s="58"/>
      <c r="AHF224" s="58"/>
      <c r="AHG224" s="58"/>
      <c r="AHH224" s="58"/>
      <c r="AHI224" s="58"/>
      <c r="AHJ224" s="58"/>
      <c r="AHK224" s="58"/>
      <c r="AHL224" s="58"/>
      <c r="AHM224" s="58"/>
      <c r="AHN224" s="58"/>
      <c r="AHO224" s="58"/>
      <c r="AHP224" s="58"/>
      <c r="AHQ224" s="58"/>
      <c r="AHR224" s="58"/>
      <c r="AHS224" s="58"/>
      <c r="AHT224" s="58"/>
      <c r="AHU224" s="58"/>
      <c r="AHV224" s="58"/>
      <c r="AHW224" s="58"/>
      <c r="AHX224" s="58"/>
      <c r="AHY224" s="58"/>
      <c r="AHZ224" s="58"/>
      <c r="AIA224" s="58"/>
      <c r="AIB224" s="58"/>
      <c r="AIC224" s="58"/>
      <c r="AID224" s="58"/>
      <c r="AIE224" s="58"/>
      <c r="AIF224" s="58"/>
      <c r="AIG224" s="58"/>
      <c r="AIH224" s="58"/>
      <c r="AII224" s="58"/>
      <c r="AIJ224" s="58"/>
      <c r="AIK224" s="58"/>
      <c r="AIL224" s="58"/>
      <c r="AIM224" s="58"/>
      <c r="AIN224" s="58"/>
      <c r="AIO224" s="58"/>
      <c r="AIP224" s="58"/>
      <c r="AIQ224" s="58"/>
      <c r="AIR224" s="58"/>
      <c r="AIS224" s="58"/>
      <c r="AIT224" s="58"/>
      <c r="AIU224" s="58"/>
      <c r="AIV224" s="58"/>
      <c r="AIW224" s="58"/>
      <c r="AIX224" s="58"/>
      <c r="AIY224" s="58"/>
      <c r="AIZ224" s="58"/>
      <c r="AJA224" s="58"/>
      <c r="AJB224" s="58"/>
      <c r="AJC224" s="58"/>
      <c r="AJD224" s="58"/>
      <c r="AJE224" s="58"/>
      <c r="AJF224" s="58"/>
      <c r="AJG224" s="58"/>
      <c r="AJH224" s="58"/>
      <c r="AJI224" s="58"/>
      <c r="AJJ224" s="58"/>
      <c r="AJK224" s="58"/>
      <c r="AJL224" s="58"/>
      <c r="AJM224" s="58"/>
      <c r="AJN224" s="58"/>
      <c r="AJO224" s="58"/>
      <c r="AJP224" s="58"/>
      <c r="AJQ224" s="58"/>
      <c r="AJR224" s="58"/>
      <c r="AJS224" s="58"/>
      <c r="AJT224" s="58"/>
      <c r="AJU224" s="58"/>
      <c r="AJV224" s="58"/>
      <c r="AJW224" s="58"/>
      <c r="AJX224" s="58"/>
      <c r="AJY224" s="58"/>
      <c r="AJZ224" s="58"/>
      <c r="AKA224" s="58"/>
      <c r="AKB224" s="58"/>
      <c r="AKC224" s="58"/>
      <c r="AKD224" s="58"/>
      <c r="AKE224" s="58"/>
      <c r="AKF224" s="58"/>
      <c r="AKG224" s="58"/>
      <c r="AKH224" s="58"/>
      <c r="AKI224" s="58"/>
      <c r="AKJ224" s="58"/>
      <c r="AKK224" s="58"/>
      <c r="AKL224" s="58"/>
      <c r="AKM224" s="58"/>
      <c r="AKN224" s="58"/>
      <c r="AKO224" s="58"/>
      <c r="AKP224" s="58"/>
      <c r="AKQ224" s="58"/>
      <c r="AKR224" s="58"/>
      <c r="AKS224" s="58"/>
      <c r="AKT224" s="58"/>
      <c r="AKU224" s="58"/>
      <c r="AKV224" s="58"/>
      <c r="AKW224" s="58"/>
      <c r="AKX224" s="58"/>
      <c r="AKY224" s="58"/>
      <c r="AKZ224" s="58"/>
      <c r="ALA224" s="58"/>
      <c r="ALB224" s="58"/>
      <c r="ALC224" s="58"/>
      <c r="ALD224" s="58"/>
      <c r="ALE224" s="58"/>
      <c r="ALF224" s="58"/>
      <c r="ALG224" s="58"/>
      <c r="ALH224" s="58"/>
      <c r="ALI224" s="58"/>
      <c r="ALJ224" s="58"/>
      <c r="ALK224" s="58"/>
      <c r="ALL224" s="58"/>
      <c r="ALM224" s="58"/>
      <c r="ALN224" s="58"/>
      <c r="ALO224" s="58"/>
      <c r="ALP224" s="58"/>
      <c r="ALQ224" s="58"/>
      <c r="ALR224" s="58"/>
      <c r="ALS224" s="58"/>
      <c r="ALT224" s="58"/>
    </row>
    <row r="225" spans="1:15" ht="34.950000000000003" customHeight="1">
      <c r="A225" s="23"/>
      <c r="B225" s="23"/>
      <c r="C225" s="28"/>
      <c r="D225" s="29"/>
      <c r="E225" s="24"/>
    </row>
    <row r="226" spans="1:15" ht="34.950000000000003" customHeight="1">
      <c r="B226" s="25"/>
      <c r="C226" s="28"/>
      <c r="D226" s="29"/>
      <c r="E226" s="24"/>
      <c r="G226" s="31"/>
      <c r="H226" s="31"/>
      <c r="I226" s="31"/>
    </row>
    <row r="227" spans="1:15" ht="34.950000000000003" customHeight="1">
      <c r="L227" s="33"/>
      <c r="M227" s="30"/>
      <c r="O227" s="27"/>
    </row>
    <row r="228" spans="1:15" ht="34.950000000000003" customHeight="1">
      <c r="L228" s="33"/>
      <c r="M228" s="30"/>
      <c r="O228" s="27"/>
    </row>
    <row r="229" spans="1:15" ht="34.950000000000003" customHeight="1">
      <c r="L229" s="33"/>
      <c r="M229" s="30"/>
      <c r="O229" s="27"/>
    </row>
    <row r="230" spans="1:15" ht="34.950000000000003" customHeight="1">
      <c r="L230" s="33"/>
      <c r="M230" s="30"/>
      <c r="O230" s="27"/>
    </row>
    <row r="231" spans="1:15" ht="34.950000000000003" customHeight="1">
      <c r="L231" s="33"/>
      <c r="M231" s="30"/>
      <c r="O231" s="27"/>
    </row>
    <row r="232" spans="1:15" ht="34.950000000000003" customHeight="1">
      <c r="L232" s="33"/>
      <c r="M232" s="30"/>
      <c r="O232" s="27"/>
    </row>
    <row r="233" spans="1:15" ht="34.950000000000003" customHeight="1">
      <c r="L233" s="33"/>
      <c r="M233" s="30"/>
      <c r="O233" s="27"/>
    </row>
    <row r="234" spans="1:15" ht="34.950000000000003" customHeight="1">
      <c r="K234" s="34"/>
      <c r="L234" s="33"/>
      <c r="M234" s="30"/>
      <c r="O234" s="34"/>
    </row>
    <row r="235" spans="1:15" ht="34.950000000000003" customHeight="1">
      <c r="L235" s="33"/>
      <c r="M235" s="30"/>
    </row>
    <row r="236" spans="1:15" ht="34.950000000000003" customHeight="1">
      <c r="J236" s="34"/>
      <c r="L236" s="33"/>
      <c r="M236" s="30"/>
    </row>
    <row r="237" spans="1:15" ht="34.950000000000003" customHeight="1">
      <c r="L237" s="33"/>
      <c r="M237" s="30"/>
    </row>
    <row r="238" spans="1:15" ht="34.950000000000003" customHeight="1">
      <c r="L238" s="31"/>
      <c r="M238" s="30"/>
    </row>
    <row r="239" spans="1:15" ht="34.950000000000003" customHeight="1">
      <c r="L239" s="33"/>
      <c r="M239" s="30"/>
    </row>
    <row r="240" spans="1:15" ht="34.950000000000003" customHeight="1">
      <c r="L240" s="33"/>
      <c r="M240" s="30"/>
    </row>
    <row r="241" spans="7:13" ht="34.950000000000003" customHeight="1">
      <c r="L241" s="33"/>
      <c r="M241" s="30"/>
    </row>
    <row r="242" spans="7:13" ht="34.950000000000003" customHeight="1">
      <c r="L242" s="33"/>
      <c r="M242" s="30"/>
    </row>
    <row r="243" spans="7:13" ht="34.950000000000003" customHeight="1">
      <c r="L243" s="33"/>
      <c r="M243" s="30"/>
    </row>
    <row r="244" spans="7:13" ht="34.950000000000003" customHeight="1">
      <c r="L244" s="33"/>
      <c r="M244" s="30"/>
    </row>
    <row r="245" spans="7:13" ht="34.950000000000003" customHeight="1">
      <c r="L245" s="33"/>
      <c r="M245" s="30"/>
    </row>
    <row r="246" spans="7:13" ht="34.950000000000003" customHeight="1">
      <c r="H246" s="34"/>
      <c r="L246" s="33"/>
      <c r="M246" s="30"/>
    </row>
    <row r="247" spans="7:13" ht="34.950000000000003" customHeight="1">
      <c r="H247" s="34"/>
      <c r="L247" s="35"/>
      <c r="M247" s="36"/>
    </row>
    <row r="255" spans="7:13" ht="34.950000000000003" customHeight="1">
      <c r="G255" s="34"/>
    </row>
    <row r="279" spans="9:9" ht="34.950000000000003" customHeight="1">
      <c r="I279" s="34"/>
    </row>
  </sheetData>
  <mergeCells count="3">
    <mergeCell ref="A1:F1"/>
    <mergeCell ref="E215:E218"/>
    <mergeCell ref="A224:E224"/>
  </mergeCells>
  <dataValidations disablePrompts="1" count="9">
    <dataValidation type="list" allowBlank="1" showInputMessage="1" showErrorMessage="1" sqref="IM3 SI3 ACE3 IM5 SI5 ACE5 IM7 SI7 ACE7 IM9 SI9 ACE9">
      <formula1>"stalowy,żelbetowy,drewniany"</formula1>
    </dataValidation>
    <dataValidation type="list" allowBlank="1" showInputMessage="1" showErrorMessage="1" sqref="IN3 SJ3 ACF3 IN5 SJ5 ACF5 IN7 SJ7 ACF7 IN9 SJ9 ACF9">
      <formula1>"dachówka,eternit,blacha,papa,gont,słoma"</formula1>
    </dataValidation>
    <dataValidation type="list" allowBlank="1" showInputMessage="1" showErrorMessage="1" sqref="IP4 SL4 ACH4 IP6 SL6 ACH6 IP8 SL8 ACH8 IP10 SL10 ACH10">
      <formula1>"pianka poliuretanowa,styropian,wełna mineralna"</formula1>
    </dataValidation>
    <dataValidation type="list" allowBlank="1" showInputMessage="1" showErrorMessage="1" sqref="IL3 SH3 ACD3 IL5 SH5 ACD5 IL7 SH7 ACD7 IL9 SH9 ACD9">
      <formula1>"murowana,żelbeton,betonowa,stalowa,drewniana,drewniana - krokwie"</formula1>
    </dataValidation>
    <dataValidation type="list" allowBlank="1" showInputMessage="1" showErrorMessage="1" sqref="HZ3 IF3 II3 IO3 RV3 SB3 SE3 SK3 ABR3 ABX3 ACA3 ACG3 ALN3 HZ5 IF5 II5 IO5 RV5 SB5 SE5 SK5 ABR5 ABX5 ACA5 ACG5 ALN5 HZ7 IF7 II7 IO7 RV7 SB7 SE7 SK7 ABR7 ABX7 ACA7 ACG7 ALN7 HZ9 IF9 II9 IO9 RV9 SB9 SE9 SK9 ABR9 ABX9 ACA9 ACG9 ALN9">
      <formula1>"TAK,NIE"</formula1>
    </dataValidation>
    <dataValidation type="list" allowBlank="1" showInputMessage="1" showErrorMessage="1" sqref="IC3:IC10 RY3:RY10 ABU3:ABU10 ALQ3:ALQ10">
      <formula1>"KB,inna"</formula1>
    </dataValidation>
    <dataValidation type="list" allowBlank="1" showInputMessage="1" showErrorMessage="1" sqref="IE3:IE10 SA3:SA10 ABW3:ABW10">
      <formula1>"TAK - A i B,TAK - tylko A,TAK - tylko B,NIE"</formula1>
    </dataValidation>
    <dataValidation type="list" allowBlank="1" showInputMessage="1" showErrorMessage="1" sqref="IJ3 SF3 ACB3 IJ5 SF5 ACB5 IJ7 SF7 ACB7 IJ9 SF9 ACB9">
      <formula1>"sieć miejska,własna kotłownia"</formula1>
    </dataValidation>
    <dataValidation type="list" allowBlank="1" showInputMessage="1" showErrorMessage="1" sqref="IK3 SG3 ACC3 IK5 SG5 ACC5 IK7 SG7 ACC7 IK9 SG9 ACC9">
      <formula1>"cegła,murowane,beton,suporex,słupy stalowe z okładziną z blachy,słupy stalowe z okładziną z drewna,słupy stalowe z inną okładziną,słupy drewniane obite deskami,słupy drewniane obite blachą"</formula1>
    </dataValidation>
  </dataValidations>
  <printOptions horizontalCentered="1"/>
  <pageMargins left="0.61809523809523814" right="0.59055118110236227" top="0.55118110236220474" bottom="0.59055118110236227" header="0.23622047244094491" footer="0"/>
  <pageSetup paperSize="9" scale="58" fitToHeight="0" orientation="portrait" r:id="rId1"/>
  <headerFooter alignWithMargins="0">
    <oddHeader>&amp;C&amp;"Garamond,Pogrubiony"&amp;12ZAŁĄCZNIK B2 / CZĘŚĆ I - 
WYKAZ BUDYNKÓW I BUDOWLI ZARZĄDU BUDYNKÓW MIESZKALNYCH</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205"/>
  <sheetViews>
    <sheetView view="pageLayout" zoomScaleNormal="70" workbookViewId="0">
      <selection sqref="A1:E1"/>
    </sheetView>
  </sheetViews>
  <sheetFormatPr defaultColWidth="9.109375" defaultRowHeight="31.95" customHeight="1"/>
  <cols>
    <col min="1" max="1" width="5" style="60" customWidth="1"/>
    <col min="2" max="2" width="40.5546875" style="60" customWidth="1"/>
    <col min="3" max="3" width="49.33203125" style="60" customWidth="1"/>
    <col min="4" max="4" width="12.33203125" style="63" customWidth="1"/>
    <col min="5" max="5" width="20.44140625" style="63" customWidth="1"/>
    <col min="6" max="6" width="20.6640625" style="60" customWidth="1"/>
    <col min="7" max="1022" width="9" style="60" customWidth="1"/>
    <col min="1023" max="1023" width="10.33203125" style="60" customWidth="1"/>
    <col min="1024" max="1024" width="9.109375" style="61" customWidth="1"/>
    <col min="1025" max="16384" width="9.109375" style="61"/>
  </cols>
  <sheetData>
    <row r="1" spans="1:5" ht="31.95" customHeight="1">
      <c r="A1" s="127" t="s">
        <v>1139</v>
      </c>
      <c r="B1" s="128"/>
      <c r="C1" s="128"/>
      <c r="D1" s="128"/>
      <c r="E1" s="129"/>
    </row>
    <row r="2" spans="1:5" ht="41.25" customHeight="1" thickBot="1">
      <c r="A2" s="67" t="s">
        <v>0</v>
      </c>
      <c r="B2" s="68" t="s">
        <v>355</v>
      </c>
      <c r="C2" s="68" t="s">
        <v>111</v>
      </c>
      <c r="D2" s="68" t="s">
        <v>112</v>
      </c>
      <c r="E2" s="69" t="s">
        <v>1136</v>
      </c>
    </row>
    <row r="3" spans="1:5" ht="31.95" customHeight="1">
      <c r="A3" s="73">
        <v>1</v>
      </c>
      <c r="B3" s="65" t="s">
        <v>1043</v>
      </c>
      <c r="C3" s="65" t="s">
        <v>354</v>
      </c>
      <c r="D3" s="66">
        <v>1992</v>
      </c>
      <c r="E3" s="74">
        <v>274.98</v>
      </c>
    </row>
    <row r="4" spans="1:5" ht="31.95" customHeight="1">
      <c r="A4" s="75">
        <v>2</v>
      </c>
      <c r="B4" s="43" t="s">
        <v>1044</v>
      </c>
      <c r="C4" s="43" t="s">
        <v>907</v>
      </c>
      <c r="D4" s="62">
        <v>1988</v>
      </c>
      <c r="E4" s="76">
        <v>7558.92</v>
      </c>
    </row>
    <row r="5" spans="1:5" ht="31.95" customHeight="1">
      <c r="A5" s="75">
        <v>3</v>
      </c>
      <c r="B5" s="43" t="s">
        <v>1045</v>
      </c>
      <c r="C5" s="43" t="s">
        <v>907</v>
      </c>
      <c r="D5" s="62">
        <v>1988</v>
      </c>
      <c r="E5" s="76">
        <v>41993.17</v>
      </c>
    </row>
    <row r="6" spans="1:5" ht="31.95" customHeight="1">
      <c r="A6" s="75">
        <v>4</v>
      </c>
      <c r="B6" s="43" t="s">
        <v>1046</v>
      </c>
      <c r="C6" s="43" t="s">
        <v>908</v>
      </c>
      <c r="D6" s="62">
        <v>1988</v>
      </c>
      <c r="E6" s="76">
        <v>9671.09</v>
      </c>
    </row>
    <row r="7" spans="1:5" ht="31.95" customHeight="1">
      <c r="A7" s="75">
        <v>5</v>
      </c>
      <c r="B7" s="43" t="s">
        <v>1047</v>
      </c>
      <c r="C7" s="43" t="s">
        <v>909</v>
      </c>
      <c r="D7" s="62">
        <v>1993</v>
      </c>
      <c r="E7" s="76">
        <v>5986.2</v>
      </c>
    </row>
    <row r="8" spans="1:5" ht="31.95" customHeight="1">
      <c r="A8" s="75">
        <v>6</v>
      </c>
      <c r="B8" s="43" t="s">
        <v>1048</v>
      </c>
      <c r="C8" s="43" t="s">
        <v>909</v>
      </c>
      <c r="D8" s="62">
        <v>1993</v>
      </c>
      <c r="E8" s="76">
        <v>1450.16</v>
      </c>
    </row>
    <row r="9" spans="1:5" ht="31.95" customHeight="1">
      <c r="A9" s="75">
        <v>7</v>
      </c>
      <c r="B9" s="43" t="s">
        <v>1049</v>
      </c>
      <c r="C9" s="43" t="s">
        <v>910</v>
      </c>
      <c r="D9" s="62">
        <v>1992</v>
      </c>
      <c r="E9" s="76">
        <v>84857.01</v>
      </c>
    </row>
    <row r="10" spans="1:5" ht="31.95" customHeight="1">
      <c r="A10" s="75">
        <v>8</v>
      </c>
      <c r="B10" s="43" t="s">
        <v>1050</v>
      </c>
      <c r="C10" s="43" t="s">
        <v>910</v>
      </c>
      <c r="D10" s="62">
        <v>1992</v>
      </c>
      <c r="E10" s="76">
        <v>5496.75</v>
      </c>
    </row>
    <row r="11" spans="1:5" ht="31.95" customHeight="1">
      <c r="A11" s="75">
        <v>9</v>
      </c>
      <c r="B11" s="43" t="s">
        <v>1051</v>
      </c>
      <c r="C11" s="43" t="s">
        <v>910</v>
      </c>
      <c r="D11" s="62">
        <v>1992</v>
      </c>
      <c r="E11" s="76">
        <v>11236.54</v>
      </c>
    </row>
    <row r="12" spans="1:5" ht="31.95" customHeight="1">
      <c r="A12" s="75">
        <v>10</v>
      </c>
      <c r="B12" s="43" t="s">
        <v>1052</v>
      </c>
      <c r="C12" s="43" t="s">
        <v>911</v>
      </c>
      <c r="D12" s="62">
        <v>1992</v>
      </c>
      <c r="E12" s="76">
        <v>17965.96</v>
      </c>
    </row>
    <row r="13" spans="1:5" ht="31.95" customHeight="1">
      <c r="A13" s="75">
        <v>11</v>
      </c>
      <c r="B13" s="43" t="s">
        <v>912</v>
      </c>
      <c r="C13" s="43" t="s">
        <v>911</v>
      </c>
      <c r="D13" s="62">
        <v>1992</v>
      </c>
      <c r="E13" s="76">
        <v>6991.47</v>
      </c>
    </row>
    <row r="14" spans="1:5" ht="31.95" customHeight="1">
      <c r="A14" s="75">
        <v>12</v>
      </c>
      <c r="B14" s="43" t="s">
        <v>1053</v>
      </c>
      <c r="C14" s="43" t="s">
        <v>911</v>
      </c>
      <c r="D14" s="62">
        <v>1993</v>
      </c>
      <c r="E14" s="76">
        <v>13817.83</v>
      </c>
    </row>
    <row r="15" spans="1:5" ht="31.95" customHeight="1">
      <c r="A15" s="75">
        <v>13</v>
      </c>
      <c r="B15" s="43" t="s">
        <v>1054</v>
      </c>
      <c r="C15" s="43" t="s">
        <v>913</v>
      </c>
      <c r="D15" s="62">
        <v>1993</v>
      </c>
      <c r="E15" s="76">
        <v>3073.05</v>
      </c>
    </row>
    <row r="16" spans="1:5" ht="31.95" customHeight="1">
      <c r="A16" s="75">
        <v>14</v>
      </c>
      <c r="B16" s="43" t="s">
        <v>1055</v>
      </c>
      <c r="C16" s="43" t="s">
        <v>913</v>
      </c>
      <c r="D16" s="62">
        <v>1993</v>
      </c>
      <c r="E16" s="76">
        <v>4337.2</v>
      </c>
    </row>
    <row r="17" spans="1:5" ht="31.95" customHeight="1">
      <c r="A17" s="75">
        <v>15</v>
      </c>
      <c r="B17" s="43" t="s">
        <v>1055</v>
      </c>
      <c r="C17" s="43" t="s">
        <v>913</v>
      </c>
      <c r="D17" s="62">
        <v>1993</v>
      </c>
      <c r="E17" s="76">
        <v>1453.15</v>
      </c>
    </row>
    <row r="18" spans="1:5" ht="31.95" customHeight="1">
      <c r="A18" s="75">
        <v>16</v>
      </c>
      <c r="B18" s="43" t="s">
        <v>1056</v>
      </c>
      <c r="C18" s="43" t="s">
        <v>913</v>
      </c>
      <c r="D18" s="62">
        <v>1993</v>
      </c>
      <c r="E18" s="76">
        <v>16075.27</v>
      </c>
    </row>
    <row r="19" spans="1:5" ht="31.95" customHeight="1">
      <c r="A19" s="75">
        <v>17</v>
      </c>
      <c r="B19" s="43" t="s">
        <v>1057</v>
      </c>
      <c r="C19" s="43" t="s">
        <v>913</v>
      </c>
      <c r="D19" s="62">
        <v>1993</v>
      </c>
      <c r="E19" s="76">
        <v>9260.08</v>
      </c>
    </row>
    <row r="20" spans="1:5" ht="31.95" customHeight="1">
      <c r="A20" s="75">
        <v>18</v>
      </c>
      <c r="B20" s="43" t="s">
        <v>1058</v>
      </c>
      <c r="C20" s="43" t="s">
        <v>913</v>
      </c>
      <c r="D20" s="62">
        <v>1993</v>
      </c>
      <c r="E20" s="76">
        <v>3323.86</v>
      </c>
    </row>
    <row r="21" spans="1:5" ht="31.95" customHeight="1">
      <c r="A21" s="75">
        <v>19</v>
      </c>
      <c r="B21" s="43" t="s">
        <v>1049</v>
      </c>
      <c r="C21" s="43" t="s">
        <v>913</v>
      </c>
      <c r="D21" s="62">
        <v>1993</v>
      </c>
      <c r="E21" s="76">
        <v>129480.72</v>
      </c>
    </row>
    <row r="22" spans="1:5" ht="31.95" customHeight="1">
      <c r="A22" s="75">
        <v>20</v>
      </c>
      <c r="B22" s="43" t="s">
        <v>1059</v>
      </c>
      <c r="C22" s="43" t="s">
        <v>913</v>
      </c>
      <c r="D22" s="62">
        <v>1993</v>
      </c>
      <c r="E22" s="76">
        <v>30747.71</v>
      </c>
    </row>
    <row r="23" spans="1:5" ht="31.95" customHeight="1">
      <c r="A23" s="75">
        <v>21</v>
      </c>
      <c r="B23" s="43" t="s">
        <v>1060</v>
      </c>
      <c r="C23" s="43" t="s">
        <v>913</v>
      </c>
      <c r="D23" s="62">
        <v>1993</v>
      </c>
      <c r="E23" s="76">
        <v>16858.849999999999</v>
      </c>
    </row>
    <row r="24" spans="1:5" ht="31.95" customHeight="1">
      <c r="A24" s="75">
        <v>22</v>
      </c>
      <c r="B24" s="43" t="s">
        <v>1061</v>
      </c>
      <c r="C24" s="43" t="s">
        <v>913</v>
      </c>
      <c r="D24" s="62">
        <v>1993</v>
      </c>
      <c r="E24" s="76">
        <v>2559.5100000000002</v>
      </c>
    </row>
    <row r="25" spans="1:5" ht="31.95" customHeight="1">
      <c r="A25" s="75">
        <v>23</v>
      </c>
      <c r="B25" s="43" t="s">
        <v>1062</v>
      </c>
      <c r="C25" s="43" t="s">
        <v>913</v>
      </c>
      <c r="D25" s="62">
        <v>1993</v>
      </c>
      <c r="E25" s="76">
        <v>2093.13</v>
      </c>
    </row>
    <row r="26" spans="1:5" ht="31.95" customHeight="1">
      <c r="A26" s="75">
        <v>24</v>
      </c>
      <c r="B26" s="43" t="s">
        <v>1063</v>
      </c>
      <c r="C26" s="43" t="s">
        <v>913</v>
      </c>
      <c r="D26" s="62">
        <v>1993</v>
      </c>
      <c r="E26" s="76">
        <v>5369.7</v>
      </c>
    </row>
    <row r="27" spans="1:5" ht="31.95" customHeight="1">
      <c r="A27" s="75">
        <v>25</v>
      </c>
      <c r="B27" s="43" t="s">
        <v>914</v>
      </c>
      <c r="C27" s="43" t="s">
        <v>913</v>
      </c>
      <c r="D27" s="62">
        <v>1993</v>
      </c>
      <c r="E27" s="76">
        <v>8714.83</v>
      </c>
    </row>
    <row r="28" spans="1:5" ht="31.95" customHeight="1">
      <c r="A28" s="75">
        <v>26</v>
      </c>
      <c r="B28" s="43" t="s">
        <v>1064</v>
      </c>
      <c r="C28" s="43" t="s">
        <v>913</v>
      </c>
      <c r="D28" s="62">
        <v>1993</v>
      </c>
      <c r="E28" s="76">
        <v>8515.11</v>
      </c>
    </row>
    <row r="29" spans="1:5" ht="31.95" customHeight="1">
      <c r="A29" s="75">
        <v>27</v>
      </c>
      <c r="B29" s="43" t="s">
        <v>915</v>
      </c>
      <c r="C29" s="43" t="s">
        <v>913</v>
      </c>
      <c r="D29" s="62">
        <v>1993</v>
      </c>
      <c r="E29" s="76">
        <v>17313.830000000002</v>
      </c>
    </row>
    <row r="30" spans="1:5" ht="31.95" customHeight="1">
      <c r="A30" s="75">
        <v>28</v>
      </c>
      <c r="B30" s="43" t="s">
        <v>1065</v>
      </c>
      <c r="C30" s="43" t="s">
        <v>916</v>
      </c>
      <c r="D30" s="62">
        <v>1993</v>
      </c>
      <c r="E30" s="76">
        <v>5387.56</v>
      </c>
    </row>
    <row r="31" spans="1:5" ht="31.95" customHeight="1">
      <c r="A31" s="75">
        <v>29</v>
      </c>
      <c r="B31" s="43" t="s">
        <v>917</v>
      </c>
      <c r="C31" s="43" t="s">
        <v>916</v>
      </c>
      <c r="D31" s="62">
        <v>1993</v>
      </c>
      <c r="E31" s="76">
        <v>3455.74</v>
      </c>
    </row>
    <row r="32" spans="1:5" ht="31.95" customHeight="1">
      <c r="A32" s="75">
        <v>30</v>
      </c>
      <c r="B32" s="43" t="s">
        <v>918</v>
      </c>
      <c r="C32" s="43" t="s">
        <v>919</v>
      </c>
      <c r="D32" s="62">
        <v>1995</v>
      </c>
      <c r="E32" s="76">
        <v>43729.599999999999</v>
      </c>
    </row>
    <row r="33" spans="1:5" ht="31.95" customHeight="1">
      <c r="A33" s="75">
        <v>31</v>
      </c>
      <c r="B33" s="43" t="s">
        <v>1066</v>
      </c>
      <c r="C33" s="43" t="s">
        <v>920</v>
      </c>
      <c r="D33" s="62">
        <v>1993</v>
      </c>
      <c r="E33" s="76">
        <v>2205.59</v>
      </c>
    </row>
    <row r="34" spans="1:5" ht="31.95" customHeight="1">
      <c r="A34" s="75">
        <v>32</v>
      </c>
      <c r="B34" s="43" t="s">
        <v>921</v>
      </c>
      <c r="C34" s="43" t="s">
        <v>920</v>
      </c>
      <c r="D34" s="62">
        <v>1993</v>
      </c>
      <c r="E34" s="76">
        <v>590.28</v>
      </c>
    </row>
    <row r="35" spans="1:5" ht="31.95" customHeight="1">
      <c r="A35" s="75">
        <v>33</v>
      </c>
      <c r="B35" s="43" t="s">
        <v>1067</v>
      </c>
      <c r="C35" s="43" t="s">
        <v>920</v>
      </c>
      <c r="D35" s="62">
        <v>1993</v>
      </c>
      <c r="E35" s="76">
        <v>1557.86</v>
      </c>
    </row>
    <row r="36" spans="1:5" ht="31.95" customHeight="1">
      <c r="A36" s="75">
        <v>34</v>
      </c>
      <c r="B36" s="43" t="s">
        <v>1046</v>
      </c>
      <c r="C36" s="43" t="s">
        <v>922</v>
      </c>
      <c r="D36" s="62">
        <v>1996</v>
      </c>
      <c r="E36" s="76">
        <v>63637.86</v>
      </c>
    </row>
    <row r="37" spans="1:5" ht="31.95" customHeight="1">
      <c r="A37" s="75">
        <v>35</v>
      </c>
      <c r="B37" s="43" t="s">
        <v>1068</v>
      </c>
      <c r="C37" s="43" t="s">
        <v>922</v>
      </c>
      <c r="D37" s="62">
        <v>1996</v>
      </c>
      <c r="E37" s="76">
        <v>23333.55</v>
      </c>
    </row>
    <row r="38" spans="1:5" ht="31.95" customHeight="1">
      <c r="A38" s="75">
        <v>36</v>
      </c>
      <c r="B38" s="43" t="s">
        <v>1069</v>
      </c>
      <c r="C38" s="43" t="s">
        <v>922</v>
      </c>
      <c r="D38" s="62">
        <v>1996</v>
      </c>
      <c r="E38" s="76">
        <v>70400.58</v>
      </c>
    </row>
    <row r="39" spans="1:5" ht="31.95" customHeight="1">
      <c r="A39" s="75">
        <v>37</v>
      </c>
      <c r="B39" s="43" t="s">
        <v>1070</v>
      </c>
      <c r="C39" s="43" t="s">
        <v>922</v>
      </c>
      <c r="D39" s="62">
        <v>1996</v>
      </c>
      <c r="E39" s="76">
        <v>5303.92</v>
      </c>
    </row>
    <row r="40" spans="1:5" ht="31.95" customHeight="1">
      <c r="A40" s="75">
        <v>38</v>
      </c>
      <c r="B40" s="43" t="s">
        <v>1071</v>
      </c>
      <c r="C40" s="43" t="s">
        <v>922</v>
      </c>
      <c r="D40" s="62">
        <v>1996</v>
      </c>
      <c r="E40" s="76">
        <v>2812.81</v>
      </c>
    </row>
    <row r="41" spans="1:5" ht="31.95" customHeight="1">
      <c r="A41" s="75">
        <v>39</v>
      </c>
      <c r="B41" s="43" t="s">
        <v>1072</v>
      </c>
      <c r="C41" s="43" t="s">
        <v>923</v>
      </c>
      <c r="D41" s="62">
        <v>1997</v>
      </c>
      <c r="E41" s="76">
        <v>26517.61</v>
      </c>
    </row>
    <row r="42" spans="1:5" ht="31.95" customHeight="1">
      <c r="A42" s="75">
        <v>40</v>
      </c>
      <c r="B42" s="43" t="s">
        <v>1073</v>
      </c>
      <c r="C42" s="43" t="s">
        <v>923</v>
      </c>
      <c r="D42" s="62">
        <v>1997</v>
      </c>
      <c r="E42" s="76">
        <v>7783.01</v>
      </c>
    </row>
    <row r="43" spans="1:5" ht="31.95" customHeight="1">
      <c r="A43" s="75">
        <v>41</v>
      </c>
      <c r="B43" s="43" t="s">
        <v>1074</v>
      </c>
      <c r="C43" s="43" t="s">
        <v>924</v>
      </c>
      <c r="D43" s="62">
        <v>2001</v>
      </c>
      <c r="E43" s="76">
        <v>41192.050000000003</v>
      </c>
    </row>
    <row r="44" spans="1:5" ht="31.95" customHeight="1">
      <c r="A44" s="75">
        <v>42</v>
      </c>
      <c r="B44" s="43" t="s">
        <v>925</v>
      </c>
      <c r="C44" s="43" t="s">
        <v>924</v>
      </c>
      <c r="D44" s="62">
        <v>2001</v>
      </c>
      <c r="E44" s="76">
        <v>21716.67</v>
      </c>
    </row>
    <row r="45" spans="1:5" ht="31.95" customHeight="1">
      <c r="A45" s="75">
        <v>43</v>
      </c>
      <c r="B45" s="43" t="s">
        <v>1075</v>
      </c>
      <c r="C45" s="43" t="s">
        <v>926</v>
      </c>
      <c r="D45" s="62">
        <v>2001</v>
      </c>
      <c r="E45" s="76">
        <v>10046.629999999999</v>
      </c>
    </row>
    <row r="46" spans="1:5" ht="31.95" customHeight="1">
      <c r="A46" s="75">
        <v>44</v>
      </c>
      <c r="B46" s="43" t="s">
        <v>1075</v>
      </c>
      <c r="C46" s="43" t="s">
        <v>927</v>
      </c>
      <c r="D46" s="62">
        <v>2001</v>
      </c>
      <c r="E46" s="76">
        <v>2647.79</v>
      </c>
    </row>
    <row r="47" spans="1:5" ht="31.95" customHeight="1">
      <c r="A47" s="75">
        <v>45</v>
      </c>
      <c r="B47" s="43" t="s">
        <v>1075</v>
      </c>
      <c r="C47" s="43" t="s">
        <v>928</v>
      </c>
      <c r="D47" s="62">
        <v>2001</v>
      </c>
      <c r="E47" s="76">
        <v>1380.97</v>
      </c>
    </row>
    <row r="48" spans="1:5" ht="31.95" customHeight="1">
      <c r="A48" s="75">
        <v>46</v>
      </c>
      <c r="B48" s="43" t="s">
        <v>1076</v>
      </c>
      <c r="C48" s="43" t="s">
        <v>929</v>
      </c>
      <c r="D48" s="62">
        <v>2003</v>
      </c>
      <c r="E48" s="76">
        <v>1936</v>
      </c>
    </row>
    <row r="49" spans="1:5" ht="31.95" customHeight="1">
      <c r="A49" s="75">
        <v>47</v>
      </c>
      <c r="B49" s="43" t="s">
        <v>1045</v>
      </c>
      <c r="C49" s="43" t="s">
        <v>930</v>
      </c>
      <c r="D49" s="62">
        <v>2003</v>
      </c>
      <c r="E49" s="76">
        <v>205204</v>
      </c>
    </row>
    <row r="50" spans="1:5" ht="31.95" customHeight="1">
      <c r="A50" s="75">
        <v>48</v>
      </c>
      <c r="B50" s="43" t="s">
        <v>1077</v>
      </c>
      <c r="C50" s="43" t="s">
        <v>930</v>
      </c>
      <c r="D50" s="62">
        <v>2003</v>
      </c>
      <c r="E50" s="76">
        <v>91988</v>
      </c>
    </row>
    <row r="51" spans="1:5" ht="31.95" customHeight="1">
      <c r="A51" s="75">
        <v>49</v>
      </c>
      <c r="B51" s="43" t="s">
        <v>1078</v>
      </c>
      <c r="C51" s="43" t="s">
        <v>931</v>
      </c>
      <c r="D51" s="62">
        <v>2003</v>
      </c>
      <c r="E51" s="76">
        <v>36091.440000000002</v>
      </c>
    </row>
    <row r="52" spans="1:5" ht="31.95" customHeight="1">
      <c r="A52" s="75">
        <v>50</v>
      </c>
      <c r="B52" s="43" t="s">
        <v>1079</v>
      </c>
      <c r="C52" s="43" t="s">
        <v>932</v>
      </c>
      <c r="D52" s="62">
        <v>2003</v>
      </c>
      <c r="E52" s="76">
        <v>4143.83</v>
      </c>
    </row>
    <row r="53" spans="1:5" ht="31.95" customHeight="1">
      <c r="A53" s="75">
        <v>51</v>
      </c>
      <c r="B53" s="43" t="s">
        <v>1080</v>
      </c>
      <c r="C53" s="43" t="s">
        <v>932</v>
      </c>
      <c r="D53" s="62">
        <v>2003</v>
      </c>
      <c r="E53" s="76">
        <v>121108.82</v>
      </c>
    </row>
    <row r="54" spans="1:5" ht="31.95" customHeight="1">
      <c r="A54" s="75">
        <v>52</v>
      </c>
      <c r="B54" s="43" t="s">
        <v>917</v>
      </c>
      <c r="C54" s="43" t="s">
        <v>932</v>
      </c>
      <c r="D54" s="62">
        <v>2003</v>
      </c>
      <c r="E54" s="76">
        <v>3641.29</v>
      </c>
    </row>
    <row r="55" spans="1:5" ht="31.95" customHeight="1">
      <c r="A55" s="75">
        <v>53</v>
      </c>
      <c r="B55" s="43" t="s">
        <v>1081</v>
      </c>
      <c r="C55" s="43" t="s">
        <v>932</v>
      </c>
      <c r="D55" s="62">
        <v>2003</v>
      </c>
      <c r="E55" s="76">
        <v>23738.12</v>
      </c>
    </row>
    <row r="56" spans="1:5" ht="31.95" customHeight="1">
      <c r="A56" s="75">
        <v>54</v>
      </c>
      <c r="B56" s="43" t="s">
        <v>1082</v>
      </c>
      <c r="C56" s="43" t="s">
        <v>931</v>
      </c>
      <c r="D56" s="62">
        <v>2003</v>
      </c>
      <c r="E56" s="76">
        <v>38265.25</v>
      </c>
    </row>
    <row r="57" spans="1:5" ht="31.95" customHeight="1">
      <c r="A57" s="75">
        <v>55</v>
      </c>
      <c r="B57" s="43" t="s">
        <v>1045</v>
      </c>
      <c r="C57" s="43" t="s">
        <v>933</v>
      </c>
      <c r="D57" s="62">
        <v>2005</v>
      </c>
      <c r="E57" s="76">
        <v>43322.37</v>
      </c>
    </row>
    <row r="58" spans="1:5" ht="31.95" customHeight="1">
      <c r="A58" s="75">
        <v>56</v>
      </c>
      <c r="B58" s="43" t="s">
        <v>1076</v>
      </c>
      <c r="C58" s="43" t="s">
        <v>933</v>
      </c>
      <c r="D58" s="62">
        <v>2005</v>
      </c>
      <c r="E58" s="76">
        <v>35863.269999999997</v>
      </c>
    </row>
    <row r="59" spans="1:5" ht="31.95" customHeight="1">
      <c r="A59" s="75">
        <v>57</v>
      </c>
      <c r="B59" s="43" t="s">
        <v>1083</v>
      </c>
      <c r="C59" s="43" t="s">
        <v>933</v>
      </c>
      <c r="D59" s="62">
        <v>2005</v>
      </c>
      <c r="E59" s="76">
        <v>20901.3</v>
      </c>
    </row>
    <row r="60" spans="1:5" ht="31.95" customHeight="1">
      <c r="A60" s="75">
        <v>58</v>
      </c>
      <c r="B60" s="43" t="s">
        <v>1084</v>
      </c>
      <c r="C60" s="43" t="s">
        <v>933</v>
      </c>
      <c r="D60" s="62">
        <v>2005</v>
      </c>
      <c r="E60" s="76">
        <v>3112.68</v>
      </c>
    </row>
    <row r="61" spans="1:5" ht="31.95" customHeight="1">
      <c r="A61" s="75">
        <v>59</v>
      </c>
      <c r="B61" s="43" t="s">
        <v>1085</v>
      </c>
      <c r="C61" s="43" t="s">
        <v>933</v>
      </c>
      <c r="D61" s="62">
        <v>2005</v>
      </c>
      <c r="E61" s="76">
        <v>13505.23</v>
      </c>
    </row>
    <row r="62" spans="1:5" ht="31.95" customHeight="1">
      <c r="A62" s="75">
        <v>60</v>
      </c>
      <c r="B62" s="43" t="s">
        <v>1085</v>
      </c>
      <c r="C62" s="43" t="s">
        <v>933</v>
      </c>
      <c r="D62" s="62">
        <v>2005</v>
      </c>
      <c r="E62" s="76">
        <v>12707.19</v>
      </c>
    </row>
    <row r="63" spans="1:5" ht="31.95" customHeight="1">
      <c r="A63" s="75">
        <v>61</v>
      </c>
      <c r="B63" s="43" t="s">
        <v>1085</v>
      </c>
      <c r="C63" s="43" t="s">
        <v>933</v>
      </c>
      <c r="D63" s="62">
        <v>2005</v>
      </c>
      <c r="E63" s="76">
        <v>6689.5</v>
      </c>
    </row>
    <row r="64" spans="1:5" ht="31.95" customHeight="1">
      <c r="A64" s="75">
        <v>62</v>
      </c>
      <c r="B64" s="43" t="s">
        <v>1086</v>
      </c>
      <c r="C64" s="43" t="s">
        <v>933</v>
      </c>
      <c r="D64" s="62">
        <v>2005</v>
      </c>
      <c r="E64" s="76">
        <v>5173.9799999999996</v>
      </c>
    </row>
    <row r="65" spans="1:5" ht="31.95" customHeight="1">
      <c r="A65" s="75">
        <v>63</v>
      </c>
      <c r="B65" s="43" t="s">
        <v>934</v>
      </c>
      <c r="C65" s="43" t="s">
        <v>935</v>
      </c>
      <c r="D65" s="62">
        <v>2006</v>
      </c>
      <c r="E65" s="76">
        <v>10022.799999999999</v>
      </c>
    </row>
    <row r="66" spans="1:5" ht="31.95" customHeight="1">
      <c r="A66" s="75">
        <v>64</v>
      </c>
      <c r="B66" s="43" t="s">
        <v>1087</v>
      </c>
      <c r="C66" s="43" t="s">
        <v>936</v>
      </c>
      <c r="D66" s="62">
        <v>2007</v>
      </c>
      <c r="E66" s="76">
        <v>7917.8</v>
      </c>
    </row>
    <row r="67" spans="1:5" ht="31.95" customHeight="1">
      <c r="A67" s="75">
        <v>65</v>
      </c>
      <c r="B67" s="43" t="s">
        <v>917</v>
      </c>
      <c r="C67" s="43" t="s">
        <v>936</v>
      </c>
      <c r="D67" s="62">
        <v>2007</v>
      </c>
      <c r="E67" s="76">
        <v>5000</v>
      </c>
    </row>
    <row r="68" spans="1:5" ht="31.95" customHeight="1">
      <c r="A68" s="75">
        <v>66</v>
      </c>
      <c r="B68" s="43" t="s">
        <v>1088</v>
      </c>
      <c r="C68" s="43" t="s">
        <v>937</v>
      </c>
      <c r="D68" s="62">
        <v>2007</v>
      </c>
      <c r="E68" s="76">
        <v>1336.71</v>
      </c>
    </row>
    <row r="69" spans="1:5" ht="31.95" customHeight="1">
      <c r="A69" s="75">
        <v>67</v>
      </c>
      <c r="B69" s="43" t="s">
        <v>1059</v>
      </c>
      <c r="C69" s="43" t="s">
        <v>932</v>
      </c>
      <c r="D69" s="62">
        <v>2008</v>
      </c>
      <c r="E69" s="76">
        <v>43367.21</v>
      </c>
    </row>
    <row r="70" spans="1:5" ht="31.95" customHeight="1">
      <c r="A70" s="75">
        <v>68</v>
      </c>
      <c r="B70" s="43" t="s">
        <v>1059</v>
      </c>
      <c r="C70" s="43" t="s">
        <v>932</v>
      </c>
      <c r="D70" s="62">
        <v>2008</v>
      </c>
      <c r="E70" s="76">
        <v>340425.76</v>
      </c>
    </row>
    <row r="71" spans="1:5" ht="31.95" customHeight="1">
      <c r="A71" s="75">
        <v>69</v>
      </c>
      <c r="B71" s="43" t="s">
        <v>1059</v>
      </c>
      <c r="C71" s="43" t="s">
        <v>932</v>
      </c>
      <c r="D71" s="62">
        <v>2008</v>
      </c>
      <c r="E71" s="76">
        <v>21190.99</v>
      </c>
    </row>
    <row r="72" spans="1:5" ht="31.95" customHeight="1">
      <c r="A72" s="75">
        <v>70</v>
      </c>
      <c r="B72" s="43" t="s">
        <v>1089</v>
      </c>
      <c r="C72" s="43" t="s">
        <v>938</v>
      </c>
      <c r="D72" s="62">
        <v>2009</v>
      </c>
      <c r="E72" s="76">
        <v>4616.3</v>
      </c>
    </row>
    <row r="73" spans="1:5" ht="31.95" customHeight="1">
      <c r="A73" s="75">
        <v>71</v>
      </c>
      <c r="B73" s="43" t="s">
        <v>1090</v>
      </c>
      <c r="C73" s="43" t="s">
        <v>939</v>
      </c>
      <c r="D73" s="62">
        <v>2009</v>
      </c>
      <c r="E73" s="76">
        <v>6186.62</v>
      </c>
    </row>
    <row r="74" spans="1:5" ht="31.95" customHeight="1">
      <c r="A74" s="75">
        <v>72</v>
      </c>
      <c r="B74" s="43" t="s">
        <v>1091</v>
      </c>
      <c r="C74" s="43" t="s">
        <v>940</v>
      </c>
      <c r="D74" s="62">
        <v>2010</v>
      </c>
      <c r="E74" s="76">
        <v>834.05</v>
      </c>
    </row>
    <row r="75" spans="1:5" ht="31.95" customHeight="1">
      <c r="A75" s="75">
        <v>73</v>
      </c>
      <c r="B75" s="43" t="s">
        <v>1092</v>
      </c>
      <c r="C75" s="43" t="s">
        <v>941</v>
      </c>
      <c r="D75" s="62">
        <v>2010</v>
      </c>
      <c r="E75" s="76">
        <v>20874.2</v>
      </c>
    </row>
    <row r="76" spans="1:5" ht="31.95" customHeight="1">
      <c r="A76" s="75">
        <v>74</v>
      </c>
      <c r="B76" s="43" t="s">
        <v>1092</v>
      </c>
      <c r="C76" s="43" t="s">
        <v>941</v>
      </c>
      <c r="D76" s="62">
        <v>2010</v>
      </c>
      <c r="E76" s="76">
        <v>6246.4</v>
      </c>
    </row>
    <row r="77" spans="1:5" ht="31.95" customHeight="1">
      <c r="A77" s="75">
        <v>75</v>
      </c>
      <c r="B77" s="43" t="s">
        <v>1092</v>
      </c>
      <c r="C77" s="43" t="s">
        <v>941</v>
      </c>
      <c r="D77" s="62">
        <v>2010</v>
      </c>
      <c r="E77" s="76">
        <v>4184.6000000000004</v>
      </c>
    </row>
    <row r="78" spans="1:5" ht="31.95" customHeight="1">
      <c r="A78" s="75">
        <v>76</v>
      </c>
      <c r="B78" s="43" t="s">
        <v>1093</v>
      </c>
      <c r="C78" s="43" t="s">
        <v>941</v>
      </c>
      <c r="D78" s="62">
        <v>2010</v>
      </c>
      <c r="E78" s="76">
        <v>6039</v>
      </c>
    </row>
    <row r="79" spans="1:5" ht="31.95" customHeight="1">
      <c r="A79" s="75">
        <v>77</v>
      </c>
      <c r="B79" s="43" t="s">
        <v>942</v>
      </c>
      <c r="C79" s="43" t="s">
        <v>941</v>
      </c>
      <c r="D79" s="62">
        <v>2010</v>
      </c>
      <c r="E79" s="76">
        <v>8052</v>
      </c>
    </row>
    <row r="80" spans="1:5" ht="31.95" customHeight="1">
      <c r="A80" s="75">
        <v>78</v>
      </c>
      <c r="B80" s="43" t="s">
        <v>1044</v>
      </c>
      <c r="C80" s="43" t="s">
        <v>943</v>
      </c>
      <c r="D80" s="62">
        <v>2010</v>
      </c>
      <c r="E80" s="76">
        <v>51699.79</v>
      </c>
    </row>
    <row r="81" spans="1:5" ht="31.95" customHeight="1">
      <c r="A81" s="75">
        <v>79</v>
      </c>
      <c r="B81" s="43" t="s">
        <v>944</v>
      </c>
      <c r="C81" s="43" t="s">
        <v>945</v>
      </c>
      <c r="D81" s="62">
        <v>2010</v>
      </c>
      <c r="E81" s="76">
        <v>3975.37</v>
      </c>
    </row>
    <row r="82" spans="1:5" ht="31.95" customHeight="1">
      <c r="A82" s="75">
        <v>80</v>
      </c>
      <c r="B82" s="43" t="s">
        <v>1094</v>
      </c>
      <c r="C82" s="43" t="s">
        <v>946</v>
      </c>
      <c r="D82" s="62">
        <v>2010</v>
      </c>
      <c r="E82" s="76">
        <v>4000</v>
      </c>
    </row>
    <row r="83" spans="1:5" ht="31.95" customHeight="1">
      <c r="A83" s="75">
        <v>81</v>
      </c>
      <c r="B83" s="43" t="s">
        <v>1095</v>
      </c>
      <c r="C83" s="43" t="s">
        <v>947</v>
      </c>
      <c r="D83" s="62">
        <v>2011</v>
      </c>
      <c r="E83" s="76">
        <v>3862.87</v>
      </c>
    </row>
    <row r="84" spans="1:5" ht="31.95" customHeight="1">
      <c r="A84" s="75">
        <v>82</v>
      </c>
      <c r="B84" s="43" t="s">
        <v>1096</v>
      </c>
      <c r="C84" s="43" t="s">
        <v>947</v>
      </c>
      <c r="D84" s="62">
        <v>2011</v>
      </c>
      <c r="E84" s="76">
        <v>2137.13</v>
      </c>
    </row>
    <row r="85" spans="1:5" ht="31.95" customHeight="1">
      <c r="A85" s="75">
        <v>83</v>
      </c>
      <c r="B85" s="43" t="s">
        <v>948</v>
      </c>
      <c r="C85" s="43" t="s">
        <v>949</v>
      </c>
      <c r="D85" s="62">
        <v>2011</v>
      </c>
      <c r="E85" s="76">
        <v>8738.2000000000007</v>
      </c>
    </row>
    <row r="86" spans="1:5" ht="31.95" customHeight="1">
      <c r="A86" s="75">
        <v>84</v>
      </c>
      <c r="B86" s="43" t="s">
        <v>948</v>
      </c>
      <c r="C86" s="43" t="s">
        <v>950</v>
      </c>
      <c r="D86" s="62">
        <v>2011</v>
      </c>
      <c r="E86" s="76">
        <v>42794.55</v>
      </c>
    </row>
    <row r="87" spans="1:5" ht="31.95" customHeight="1">
      <c r="A87" s="75">
        <v>85</v>
      </c>
      <c r="B87" s="43" t="s">
        <v>917</v>
      </c>
      <c r="C87" s="43" t="s">
        <v>951</v>
      </c>
      <c r="D87" s="62">
        <v>2011</v>
      </c>
      <c r="E87" s="76">
        <v>14030.45</v>
      </c>
    </row>
    <row r="88" spans="1:5" ht="31.95" customHeight="1">
      <c r="A88" s="75">
        <v>86</v>
      </c>
      <c r="B88" s="43" t="s">
        <v>917</v>
      </c>
      <c r="C88" s="43" t="s">
        <v>952</v>
      </c>
      <c r="D88" s="62">
        <v>2011</v>
      </c>
      <c r="E88" s="76">
        <v>8604.1</v>
      </c>
    </row>
    <row r="89" spans="1:5" ht="31.95" customHeight="1">
      <c r="A89" s="75">
        <v>87</v>
      </c>
      <c r="B89" s="43" t="s">
        <v>948</v>
      </c>
      <c r="C89" s="43" t="s">
        <v>953</v>
      </c>
      <c r="D89" s="62">
        <v>2011</v>
      </c>
      <c r="E89" s="76">
        <v>6999.86</v>
      </c>
    </row>
    <row r="90" spans="1:5" ht="31.95" customHeight="1">
      <c r="A90" s="75">
        <v>88</v>
      </c>
      <c r="B90" s="43" t="s">
        <v>1093</v>
      </c>
      <c r="C90" s="43" t="s">
        <v>954</v>
      </c>
      <c r="D90" s="62">
        <v>2011</v>
      </c>
      <c r="E90" s="76">
        <v>8179.5</v>
      </c>
    </row>
    <row r="91" spans="1:5" ht="31.95" customHeight="1">
      <c r="A91" s="75">
        <v>89</v>
      </c>
      <c r="B91" s="43" t="s">
        <v>1097</v>
      </c>
      <c r="C91" s="43" t="s">
        <v>955</v>
      </c>
      <c r="D91" s="62">
        <v>2012</v>
      </c>
      <c r="E91" s="76">
        <v>208393.32</v>
      </c>
    </row>
    <row r="92" spans="1:5" ht="31.95" customHeight="1">
      <c r="A92" s="75">
        <v>90</v>
      </c>
      <c r="B92" s="43" t="s">
        <v>1098</v>
      </c>
      <c r="C92" s="43" t="s">
        <v>955</v>
      </c>
      <c r="D92" s="62">
        <v>2012</v>
      </c>
      <c r="E92" s="76">
        <v>55557.14</v>
      </c>
    </row>
    <row r="93" spans="1:5" ht="31.95" customHeight="1">
      <c r="A93" s="75">
        <v>91</v>
      </c>
      <c r="B93" s="43" t="s">
        <v>1099</v>
      </c>
      <c r="C93" s="43" t="s">
        <v>955</v>
      </c>
      <c r="D93" s="62">
        <v>2012</v>
      </c>
      <c r="E93" s="76">
        <v>40465.57</v>
      </c>
    </row>
    <row r="94" spans="1:5" ht="31.95" customHeight="1">
      <c r="A94" s="75">
        <v>92</v>
      </c>
      <c r="B94" s="43" t="s">
        <v>1100</v>
      </c>
      <c r="C94" s="43" t="s">
        <v>955</v>
      </c>
      <c r="D94" s="62">
        <v>2012</v>
      </c>
      <c r="E94" s="76">
        <v>47558.64</v>
      </c>
    </row>
    <row r="95" spans="1:5" ht="31.95" customHeight="1">
      <c r="A95" s="75">
        <v>93</v>
      </c>
      <c r="B95" s="43" t="s">
        <v>1101</v>
      </c>
      <c r="C95" s="43" t="s">
        <v>955</v>
      </c>
      <c r="D95" s="62">
        <v>2012</v>
      </c>
      <c r="E95" s="76">
        <v>82039.490000000005</v>
      </c>
    </row>
    <row r="96" spans="1:5" ht="31.95" customHeight="1">
      <c r="A96" s="75">
        <v>94</v>
      </c>
      <c r="B96" s="43" t="s">
        <v>1044</v>
      </c>
      <c r="C96" s="43" t="s">
        <v>956</v>
      </c>
      <c r="D96" s="62">
        <v>2012</v>
      </c>
      <c r="E96" s="76">
        <v>20256.09</v>
      </c>
    </row>
    <row r="97" spans="1:5" ht="31.95" customHeight="1">
      <c r="A97" s="75">
        <v>95</v>
      </c>
      <c r="B97" s="43" t="s">
        <v>1044</v>
      </c>
      <c r="C97" s="43" t="s">
        <v>957</v>
      </c>
      <c r="D97" s="62">
        <v>2012</v>
      </c>
      <c r="E97" s="76">
        <v>3905.25</v>
      </c>
    </row>
    <row r="98" spans="1:5" ht="31.95" customHeight="1">
      <c r="A98" s="75">
        <v>96</v>
      </c>
      <c r="B98" s="43" t="s">
        <v>1044</v>
      </c>
      <c r="C98" s="43" t="s">
        <v>930</v>
      </c>
      <c r="D98" s="62">
        <v>2012</v>
      </c>
      <c r="E98" s="76">
        <v>5036.41</v>
      </c>
    </row>
    <row r="99" spans="1:5" ht="31.95" customHeight="1">
      <c r="A99" s="75">
        <v>97</v>
      </c>
      <c r="B99" s="43" t="s">
        <v>1044</v>
      </c>
      <c r="C99" s="43" t="s">
        <v>958</v>
      </c>
      <c r="D99" s="62">
        <v>2012</v>
      </c>
      <c r="E99" s="76">
        <v>1894.25</v>
      </c>
    </row>
    <row r="100" spans="1:5" ht="31.95" customHeight="1">
      <c r="A100" s="75">
        <v>98</v>
      </c>
      <c r="B100" s="43" t="s">
        <v>1044</v>
      </c>
      <c r="C100" s="43" t="s">
        <v>959</v>
      </c>
      <c r="D100" s="62">
        <v>2012</v>
      </c>
      <c r="E100" s="76">
        <v>5532.57</v>
      </c>
    </row>
    <row r="101" spans="1:5" ht="31.95" customHeight="1">
      <c r="A101" s="75">
        <v>99</v>
      </c>
      <c r="B101" s="43" t="s">
        <v>1044</v>
      </c>
      <c r="C101" s="43" t="s">
        <v>960</v>
      </c>
      <c r="D101" s="62">
        <v>2012</v>
      </c>
      <c r="E101" s="76">
        <v>46000</v>
      </c>
    </row>
    <row r="102" spans="1:5" ht="31.95" customHeight="1">
      <c r="A102" s="75">
        <v>100</v>
      </c>
      <c r="B102" s="43" t="s">
        <v>948</v>
      </c>
      <c r="C102" s="43" t="s">
        <v>961</v>
      </c>
      <c r="D102" s="62">
        <v>2012</v>
      </c>
      <c r="E102" s="76">
        <v>34636.199999999997</v>
      </c>
    </row>
    <row r="103" spans="1:5" ht="31.95" customHeight="1">
      <c r="A103" s="75">
        <v>101</v>
      </c>
      <c r="B103" s="43" t="s">
        <v>1044</v>
      </c>
      <c r="C103" s="43" t="s">
        <v>962</v>
      </c>
      <c r="D103" s="62">
        <v>2012</v>
      </c>
      <c r="E103" s="76">
        <v>30346.53</v>
      </c>
    </row>
    <row r="104" spans="1:5" ht="31.95" customHeight="1">
      <c r="A104" s="75">
        <v>102</v>
      </c>
      <c r="B104" s="43" t="s">
        <v>1102</v>
      </c>
      <c r="C104" s="43" t="s">
        <v>928</v>
      </c>
      <c r="D104" s="62">
        <v>2013</v>
      </c>
      <c r="E104" s="76">
        <v>7200</v>
      </c>
    </row>
    <row r="105" spans="1:5" ht="31.95" customHeight="1">
      <c r="A105" s="75">
        <v>103</v>
      </c>
      <c r="B105" s="43" t="s">
        <v>1044</v>
      </c>
      <c r="C105" s="43" t="s">
        <v>963</v>
      </c>
      <c r="D105" s="62">
        <v>2013</v>
      </c>
      <c r="E105" s="76">
        <v>34418.35</v>
      </c>
    </row>
    <row r="106" spans="1:5" ht="31.95" customHeight="1">
      <c r="A106" s="75">
        <v>104</v>
      </c>
      <c r="B106" s="43" t="s">
        <v>1044</v>
      </c>
      <c r="C106" s="43" t="s">
        <v>964</v>
      </c>
      <c r="D106" s="62">
        <v>2013</v>
      </c>
      <c r="E106" s="76">
        <v>24000</v>
      </c>
    </row>
    <row r="107" spans="1:5" ht="31.95" customHeight="1">
      <c r="A107" s="75">
        <v>105</v>
      </c>
      <c r="B107" s="43" t="s">
        <v>921</v>
      </c>
      <c r="C107" s="43" t="s">
        <v>965</v>
      </c>
      <c r="D107" s="62">
        <v>2013</v>
      </c>
      <c r="E107" s="76">
        <v>44729.64</v>
      </c>
    </row>
    <row r="108" spans="1:5" ht="31.95" customHeight="1">
      <c r="A108" s="75">
        <v>106</v>
      </c>
      <c r="B108" s="43" t="s">
        <v>921</v>
      </c>
      <c r="C108" s="43" t="s">
        <v>966</v>
      </c>
      <c r="D108" s="62">
        <v>2013</v>
      </c>
      <c r="E108" s="76">
        <v>40095.129999999997</v>
      </c>
    </row>
    <row r="109" spans="1:5" ht="31.95" customHeight="1">
      <c r="A109" s="75">
        <v>107</v>
      </c>
      <c r="B109" s="43" t="s">
        <v>921</v>
      </c>
      <c r="C109" s="43" t="s">
        <v>967</v>
      </c>
      <c r="D109" s="62">
        <v>2013</v>
      </c>
      <c r="E109" s="76">
        <v>17625.189999999999</v>
      </c>
    </row>
    <row r="110" spans="1:5" ht="31.95" customHeight="1">
      <c r="A110" s="75">
        <v>108</v>
      </c>
      <c r="B110" s="43" t="s">
        <v>921</v>
      </c>
      <c r="C110" s="43" t="s">
        <v>968</v>
      </c>
      <c r="D110" s="62">
        <v>2013</v>
      </c>
      <c r="E110" s="76">
        <v>24906.21</v>
      </c>
    </row>
    <row r="111" spans="1:5" ht="31.95" customHeight="1">
      <c r="A111" s="75">
        <v>109</v>
      </c>
      <c r="B111" s="43" t="s">
        <v>1044</v>
      </c>
      <c r="C111" s="43" t="s">
        <v>969</v>
      </c>
      <c r="D111" s="62">
        <v>2013</v>
      </c>
      <c r="E111" s="76">
        <v>6000</v>
      </c>
    </row>
    <row r="112" spans="1:5" ht="31.95" customHeight="1">
      <c r="A112" s="75">
        <v>110</v>
      </c>
      <c r="B112" s="43" t="s">
        <v>1044</v>
      </c>
      <c r="C112" s="43" t="s">
        <v>970</v>
      </c>
      <c r="D112" s="62">
        <v>2014</v>
      </c>
      <c r="E112" s="76">
        <v>21200</v>
      </c>
    </row>
    <row r="113" spans="1:5" ht="31.95" customHeight="1">
      <c r="A113" s="75">
        <v>111</v>
      </c>
      <c r="B113" s="43" t="s">
        <v>1044</v>
      </c>
      <c r="C113" s="43" t="s">
        <v>971</v>
      </c>
      <c r="D113" s="62">
        <v>2014</v>
      </c>
      <c r="E113" s="76">
        <v>11933.34</v>
      </c>
    </row>
    <row r="114" spans="1:5" ht="31.95" customHeight="1">
      <c r="A114" s="75">
        <v>112</v>
      </c>
      <c r="B114" s="43" t="s">
        <v>1044</v>
      </c>
      <c r="C114" s="43" t="s">
        <v>972</v>
      </c>
      <c r="D114" s="62">
        <v>2014</v>
      </c>
      <c r="E114" s="76">
        <v>5600</v>
      </c>
    </row>
    <row r="115" spans="1:5" ht="31.95" customHeight="1">
      <c r="A115" s="75">
        <v>113</v>
      </c>
      <c r="B115" s="43" t="s">
        <v>1103</v>
      </c>
      <c r="C115" s="43" t="s">
        <v>973</v>
      </c>
      <c r="D115" s="62">
        <v>2014</v>
      </c>
      <c r="E115" s="76">
        <v>29918.5</v>
      </c>
    </row>
    <row r="116" spans="1:5" ht="31.95" customHeight="1">
      <c r="A116" s="75">
        <v>114</v>
      </c>
      <c r="B116" s="43" t="s">
        <v>948</v>
      </c>
      <c r="C116" s="43" t="s">
        <v>974</v>
      </c>
      <c r="D116" s="62">
        <v>2014</v>
      </c>
      <c r="E116" s="76">
        <v>45691.12</v>
      </c>
    </row>
    <row r="117" spans="1:5" ht="31.95" customHeight="1">
      <c r="A117" s="75">
        <v>115</v>
      </c>
      <c r="B117" s="43" t="s">
        <v>948</v>
      </c>
      <c r="C117" s="43" t="s">
        <v>975</v>
      </c>
      <c r="D117" s="62">
        <v>2014</v>
      </c>
      <c r="E117" s="76">
        <v>12000</v>
      </c>
    </row>
    <row r="118" spans="1:5" ht="31.95" customHeight="1">
      <c r="A118" s="75">
        <v>116</v>
      </c>
      <c r="B118" s="43" t="s">
        <v>948</v>
      </c>
      <c r="C118" s="43" t="s">
        <v>976</v>
      </c>
      <c r="D118" s="62">
        <v>2014</v>
      </c>
      <c r="E118" s="76">
        <v>11000</v>
      </c>
    </row>
    <row r="119" spans="1:5" ht="31.95" customHeight="1">
      <c r="A119" s="75">
        <v>117</v>
      </c>
      <c r="B119" s="43" t="s">
        <v>948</v>
      </c>
      <c r="C119" s="43" t="s">
        <v>977</v>
      </c>
      <c r="D119" s="62">
        <v>2014</v>
      </c>
      <c r="E119" s="76">
        <v>11000</v>
      </c>
    </row>
    <row r="120" spans="1:5" ht="31.95" customHeight="1">
      <c r="A120" s="75">
        <v>118</v>
      </c>
      <c r="B120" s="43" t="s">
        <v>948</v>
      </c>
      <c r="C120" s="43" t="s">
        <v>978</v>
      </c>
      <c r="D120" s="62">
        <v>2014</v>
      </c>
      <c r="E120" s="76">
        <v>39777.919999999998</v>
      </c>
    </row>
    <row r="121" spans="1:5" ht="31.95" customHeight="1">
      <c r="A121" s="75">
        <v>119</v>
      </c>
      <c r="B121" s="43" t="s">
        <v>948</v>
      </c>
      <c r="C121" s="43" t="s">
        <v>979</v>
      </c>
      <c r="D121" s="62">
        <v>2014</v>
      </c>
      <c r="E121" s="76">
        <v>4000</v>
      </c>
    </row>
    <row r="122" spans="1:5" ht="31.95" customHeight="1">
      <c r="A122" s="75">
        <v>120</v>
      </c>
      <c r="B122" s="43" t="s">
        <v>948</v>
      </c>
      <c r="C122" s="43" t="s">
        <v>980</v>
      </c>
      <c r="D122" s="62">
        <v>2014</v>
      </c>
      <c r="E122" s="76">
        <v>23000</v>
      </c>
    </row>
    <row r="123" spans="1:5" ht="31.95" customHeight="1">
      <c r="A123" s="75">
        <v>121</v>
      </c>
      <c r="B123" s="43" t="s">
        <v>1044</v>
      </c>
      <c r="C123" s="43" t="s">
        <v>981</v>
      </c>
      <c r="D123" s="62">
        <v>2014</v>
      </c>
      <c r="E123" s="76">
        <v>26809.5</v>
      </c>
    </row>
    <row r="124" spans="1:5" ht="31.95" customHeight="1">
      <c r="A124" s="75">
        <v>122</v>
      </c>
      <c r="B124" s="43" t="s">
        <v>1044</v>
      </c>
      <c r="C124" s="43" t="s">
        <v>982</v>
      </c>
      <c r="D124" s="62">
        <v>2014</v>
      </c>
      <c r="E124" s="76">
        <v>1327.17</v>
      </c>
    </row>
    <row r="125" spans="1:5" ht="31.95" customHeight="1">
      <c r="A125" s="75">
        <v>123</v>
      </c>
      <c r="B125" s="43" t="s">
        <v>1044</v>
      </c>
      <c r="C125" s="43" t="s">
        <v>983</v>
      </c>
      <c r="D125" s="62">
        <v>2014</v>
      </c>
      <c r="E125" s="76">
        <v>129082.2</v>
      </c>
    </row>
    <row r="126" spans="1:5" ht="31.95" customHeight="1">
      <c r="A126" s="75">
        <v>124</v>
      </c>
      <c r="B126" s="43" t="s">
        <v>934</v>
      </c>
      <c r="C126" s="43" t="s">
        <v>924</v>
      </c>
      <c r="D126" s="62">
        <v>2014</v>
      </c>
      <c r="E126" s="76">
        <v>517603.39</v>
      </c>
    </row>
    <row r="127" spans="1:5" ht="31.95" customHeight="1">
      <c r="A127" s="75">
        <v>125</v>
      </c>
      <c r="B127" s="43" t="s">
        <v>1104</v>
      </c>
      <c r="C127" s="43" t="s">
        <v>924</v>
      </c>
      <c r="D127" s="62">
        <v>2014</v>
      </c>
      <c r="E127" s="76">
        <v>35194.21</v>
      </c>
    </row>
    <row r="128" spans="1:5" ht="31.95" customHeight="1">
      <c r="A128" s="75">
        <v>126</v>
      </c>
      <c r="B128" s="43" t="s">
        <v>1105</v>
      </c>
      <c r="C128" s="43" t="s">
        <v>924</v>
      </c>
      <c r="D128" s="62">
        <v>2014</v>
      </c>
      <c r="E128" s="76">
        <v>31209.05</v>
      </c>
    </row>
    <row r="129" spans="1:5" ht="31.95" customHeight="1">
      <c r="A129" s="75">
        <v>127</v>
      </c>
      <c r="B129" s="43" t="s">
        <v>1044</v>
      </c>
      <c r="C129" s="43" t="s">
        <v>946</v>
      </c>
      <c r="D129" s="62">
        <v>2015</v>
      </c>
      <c r="E129" s="76">
        <v>10000</v>
      </c>
    </row>
    <row r="130" spans="1:5" ht="31.95" customHeight="1">
      <c r="A130" s="75">
        <v>128</v>
      </c>
      <c r="B130" s="43" t="s">
        <v>948</v>
      </c>
      <c r="C130" s="43" t="s">
        <v>984</v>
      </c>
      <c r="D130" s="62">
        <v>2015</v>
      </c>
      <c r="E130" s="76">
        <v>44400</v>
      </c>
    </row>
    <row r="131" spans="1:5" ht="31.95" customHeight="1">
      <c r="A131" s="75">
        <v>129</v>
      </c>
      <c r="B131" s="43" t="s">
        <v>948</v>
      </c>
      <c r="C131" s="43" t="s">
        <v>985</v>
      </c>
      <c r="D131" s="62">
        <v>2015</v>
      </c>
      <c r="E131" s="76">
        <v>13241.07</v>
      </c>
    </row>
    <row r="132" spans="1:5" ht="31.95" customHeight="1">
      <c r="A132" s="75">
        <v>130</v>
      </c>
      <c r="B132" s="43" t="s">
        <v>934</v>
      </c>
      <c r="C132" s="43" t="s">
        <v>924</v>
      </c>
      <c r="D132" s="62">
        <v>2015</v>
      </c>
      <c r="E132" s="76">
        <v>5643.26</v>
      </c>
    </row>
    <row r="133" spans="1:5" ht="31.95" customHeight="1">
      <c r="A133" s="75">
        <v>131</v>
      </c>
      <c r="B133" s="43" t="s">
        <v>1044</v>
      </c>
      <c r="C133" s="43" t="s">
        <v>953</v>
      </c>
      <c r="D133" s="62">
        <v>2015</v>
      </c>
      <c r="E133" s="76">
        <v>101813.5</v>
      </c>
    </row>
    <row r="134" spans="1:5" ht="31.95" customHeight="1">
      <c r="A134" s="75">
        <v>132</v>
      </c>
      <c r="B134" s="43" t="s">
        <v>1106</v>
      </c>
      <c r="C134" s="43" t="s">
        <v>986</v>
      </c>
      <c r="D134" s="62">
        <v>2015</v>
      </c>
      <c r="E134" s="76">
        <v>1791.6</v>
      </c>
    </row>
    <row r="135" spans="1:5" ht="31.95" customHeight="1">
      <c r="A135" s="75">
        <v>133</v>
      </c>
      <c r="B135" s="43" t="s">
        <v>1106</v>
      </c>
      <c r="C135" s="43" t="s">
        <v>987</v>
      </c>
      <c r="D135" s="62">
        <v>2015</v>
      </c>
      <c r="E135" s="76">
        <v>1473.54</v>
      </c>
    </row>
    <row r="136" spans="1:5" ht="31.95" customHeight="1">
      <c r="A136" s="75">
        <v>134</v>
      </c>
      <c r="B136" s="43" t="s">
        <v>1106</v>
      </c>
      <c r="C136" s="43" t="s">
        <v>988</v>
      </c>
      <c r="D136" s="62">
        <v>2015</v>
      </c>
      <c r="E136" s="76">
        <v>2604.4699999999998</v>
      </c>
    </row>
    <row r="137" spans="1:5" ht="31.95" customHeight="1">
      <c r="A137" s="75">
        <v>135</v>
      </c>
      <c r="B137" s="43" t="s">
        <v>989</v>
      </c>
      <c r="C137" s="43" t="s">
        <v>990</v>
      </c>
      <c r="D137" s="62">
        <v>2016</v>
      </c>
      <c r="E137" s="76">
        <v>7000</v>
      </c>
    </row>
    <row r="138" spans="1:5" ht="31.95" customHeight="1">
      <c r="A138" s="75">
        <v>136</v>
      </c>
      <c r="B138" s="43" t="s">
        <v>1106</v>
      </c>
      <c r="C138" s="43" t="s">
        <v>991</v>
      </c>
      <c r="D138" s="62">
        <v>2016</v>
      </c>
      <c r="E138" s="76">
        <v>10696.58</v>
      </c>
    </row>
    <row r="139" spans="1:5" ht="31.95" customHeight="1">
      <c r="A139" s="75">
        <v>137</v>
      </c>
      <c r="B139" s="43" t="s">
        <v>1107</v>
      </c>
      <c r="C139" s="43" t="s">
        <v>930</v>
      </c>
      <c r="D139" s="62">
        <v>2016</v>
      </c>
      <c r="E139" s="76">
        <v>7996.23</v>
      </c>
    </row>
    <row r="140" spans="1:5" ht="31.95" customHeight="1">
      <c r="A140" s="75">
        <v>138</v>
      </c>
      <c r="B140" s="43" t="s">
        <v>948</v>
      </c>
      <c r="C140" s="43" t="s">
        <v>992</v>
      </c>
      <c r="D140" s="62">
        <v>2016</v>
      </c>
      <c r="E140" s="76">
        <v>46089.16</v>
      </c>
    </row>
    <row r="141" spans="1:5" ht="31.95" customHeight="1">
      <c r="A141" s="75">
        <v>139</v>
      </c>
      <c r="B141" s="43" t="s">
        <v>1108</v>
      </c>
      <c r="C141" s="43" t="s">
        <v>972</v>
      </c>
      <c r="D141" s="62">
        <v>2016</v>
      </c>
      <c r="E141" s="76">
        <v>3100</v>
      </c>
    </row>
    <row r="142" spans="1:5" ht="31.95" customHeight="1">
      <c r="A142" s="75">
        <v>140</v>
      </c>
      <c r="B142" s="43" t="s">
        <v>934</v>
      </c>
      <c r="C142" s="43" t="s">
        <v>953</v>
      </c>
      <c r="D142" s="62">
        <v>2016</v>
      </c>
      <c r="E142" s="76">
        <v>1785.81</v>
      </c>
    </row>
    <row r="143" spans="1:5" ht="31.95" customHeight="1">
      <c r="A143" s="75">
        <v>141</v>
      </c>
      <c r="B143" s="43" t="s">
        <v>948</v>
      </c>
      <c r="C143" s="43" t="s">
        <v>993</v>
      </c>
      <c r="D143" s="62">
        <v>2016</v>
      </c>
      <c r="E143" s="76">
        <v>15996.9</v>
      </c>
    </row>
    <row r="144" spans="1:5" ht="31.95" customHeight="1">
      <c r="A144" s="75">
        <v>142</v>
      </c>
      <c r="B144" s="43" t="s">
        <v>948</v>
      </c>
      <c r="C144" s="43" t="s">
        <v>994</v>
      </c>
      <c r="D144" s="62">
        <v>2016</v>
      </c>
      <c r="E144" s="76">
        <v>94900</v>
      </c>
    </row>
    <row r="145" spans="1:5" ht="31.95" customHeight="1">
      <c r="A145" s="75">
        <v>143</v>
      </c>
      <c r="B145" s="43" t="s">
        <v>1109</v>
      </c>
      <c r="C145" s="43" t="s">
        <v>995</v>
      </c>
      <c r="D145" s="62">
        <v>2016</v>
      </c>
      <c r="E145" s="76">
        <v>29000</v>
      </c>
    </row>
    <row r="146" spans="1:5" ht="31.95" customHeight="1">
      <c r="A146" s="75">
        <v>144</v>
      </c>
      <c r="B146" s="43" t="s">
        <v>934</v>
      </c>
      <c r="C146" s="43" t="s">
        <v>953</v>
      </c>
      <c r="D146" s="62">
        <v>2016</v>
      </c>
      <c r="E146" s="76">
        <v>50000</v>
      </c>
    </row>
    <row r="147" spans="1:5" ht="31.95" customHeight="1">
      <c r="A147" s="75">
        <v>145</v>
      </c>
      <c r="B147" s="43" t="s">
        <v>1044</v>
      </c>
      <c r="C147" s="43" t="s">
        <v>996</v>
      </c>
      <c r="D147" s="62">
        <v>2016</v>
      </c>
      <c r="E147" s="76">
        <v>11094.48</v>
      </c>
    </row>
    <row r="148" spans="1:5" ht="31.95" customHeight="1">
      <c r="A148" s="75">
        <v>146</v>
      </c>
      <c r="B148" s="43" t="s">
        <v>1044</v>
      </c>
      <c r="C148" s="43" t="s">
        <v>997</v>
      </c>
      <c r="D148" s="62">
        <v>2016</v>
      </c>
      <c r="E148" s="76">
        <v>3308.21</v>
      </c>
    </row>
    <row r="149" spans="1:5" ht="31.95" customHeight="1">
      <c r="A149" s="75">
        <v>147</v>
      </c>
      <c r="B149" s="43" t="s">
        <v>948</v>
      </c>
      <c r="C149" s="43" t="s">
        <v>998</v>
      </c>
      <c r="D149" s="62">
        <v>2017</v>
      </c>
      <c r="E149" s="76">
        <v>43173.85</v>
      </c>
    </row>
    <row r="150" spans="1:5" ht="31.95" customHeight="1">
      <c r="A150" s="75">
        <v>148</v>
      </c>
      <c r="B150" s="43" t="s">
        <v>1110</v>
      </c>
      <c r="C150" s="43" t="s">
        <v>999</v>
      </c>
      <c r="D150" s="62">
        <v>2017</v>
      </c>
      <c r="E150" s="76">
        <v>35438.959999999999</v>
      </c>
    </row>
    <row r="151" spans="1:5" ht="31.95" customHeight="1">
      <c r="A151" s="75">
        <v>149</v>
      </c>
      <c r="B151" s="43" t="s">
        <v>1044</v>
      </c>
      <c r="C151" s="43" t="s">
        <v>1000</v>
      </c>
      <c r="D151" s="62">
        <v>2017</v>
      </c>
      <c r="E151" s="76">
        <v>13769.86</v>
      </c>
    </row>
    <row r="152" spans="1:5" ht="31.95" customHeight="1">
      <c r="A152" s="75">
        <v>150</v>
      </c>
      <c r="B152" s="43" t="s">
        <v>1110</v>
      </c>
      <c r="C152" s="43" t="s">
        <v>1001</v>
      </c>
      <c r="D152" s="62">
        <v>2018</v>
      </c>
      <c r="E152" s="76">
        <v>22531.62</v>
      </c>
    </row>
    <row r="153" spans="1:5" ht="31.95" customHeight="1">
      <c r="A153" s="75">
        <v>151</v>
      </c>
      <c r="B153" s="43" t="s">
        <v>1093</v>
      </c>
      <c r="C153" s="43" t="s">
        <v>997</v>
      </c>
      <c r="D153" s="62">
        <v>2018</v>
      </c>
      <c r="E153" s="76">
        <v>4410.3</v>
      </c>
    </row>
    <row r="154" spans="1:5" ht="31.95" customHeight="1">
      <c r="A154" s="75">
        <v>152</v>
      </c>
      <c r="B154" s="43" t="s">
        <v>1111</v>
      </c>
      <c r="C154" s="43" t="s">
        <v>1002</v>
      </c>
      <c r="D154" s="62">
        <v>2018</v>
      </c>
      <c r="E154" s="76">
        <v>59499.040000000001</v>
      </c>
    </row>
    <row r="155" spans="1:5" ht="31.95" customHeight="1">
      <c r="A155" s="75">
        <v>153</v>
      </c>
      <c r="B155" s="43" t="s">
        <v>1093</v>
      </c>
      <c r="C155" s="43" t="s">
        <v>1003</v>
      </c>
      <c r="D155" s="62">
        <v>2018</v>
      </c>
      <c r="E155" s="76">
        <v>7600.45</v>
      </c>
    </row>
    <row r="156" spans="1:5" ht="31.95" customHeight="1">
      <c r="A156" s="75">
        <v>154</v>
      </c>
      <c r="B156" s="43" t="s">
        <v>1112</v>
      </c>
      <c r="C156" s="43" t="s">
        <v>1004</v>
      </c>
      <c r="D156" s="62">
        <v>2018</v>
      </c>
      <c r="E156" s="76">
        <v>48792.3</v>
      </c>
    </row>
    <row r="157" spans="1:5" ht="31.95" customHeight="1">
      <c r="A157" s="75">
        <v>155</v>
      </c>
      <c r="B157" s="43" t="s">
        <v>1005</v>
      </c>
      <c r="C157" s="43" t="s">
        <v>1006</v>
      </c>
      <c r="D157" s="62">
        <v>2018</v>
      </c>
      <c r="E157" s="76">
        <v>43882.6</v>
      </c>
    </row>
    <row r="158" spans="1:5" ht="31.95" customHeight="1">
      <c r="A158" s="75">
        <v>156</v>
      </c>
      <c r="B158" s="43" t="s">
        <v>1111</v>
      </c>
      <c r="C158" s="43" t="s">
        <v>1007</v>
      </c>
      <c r="D158" s="62">
        <v>2018</v>
      </c>
      <c r="E158" s="76">
        <v>39229.08</v>
      </c>
    </row>
    <row r="159" spans="1:5" ht="31.95" customHeight="1">
      <c r="A159" s="75">
        <v>157</v>
      </c>
      <c r="B159" s="43" t="s">
        <v>1044</v>
      </c>
      <c r="C159" s="43" t="s">
        <v>1008</v>
      </c>
      <c r="D159" s="62">
        <v>2018</v>
      </c>
      <c r="E159" s="76">
        <v>195058.99</v>
      </c>
    </row>
    <row r="160" spans="1:5" ht="31.95" customHeight="1">
      <c r="A160" s="75">
        <v>158</v>
      </c>
      <c r="B160" s="43" t="s">
        <v>1113</v>
      </c>
      <c r="C160" s="43" t="s">
        <v>1009</v>
      </c>
      <c r="D160" s="62">
        <v>2018</v>
      </c>
      <c r="E160" s="76">
        <v>43050</v>
      </c>
    </row>
    <row r="161" spans="1:5" ht="31.95" customHeight="1">
      <c r="A161" s="75">
        <v>159</v>
      </c>
      <c r="B161" s="43" t="s">
        <v>1044</v>
      </c>
      <c r="C161" s="43" t="s">
        <v>1010</v>
      </c>
      <c r="D161" s="62">
        <v>2019</v>
      </c>
      <c r="E161" s="76">
        <v>13124.75</v>
      </c>
    </row>
    <row r="162" spans="1:5" ht="31.95" customHeight="1">
      <c r="A162" s="75">
        <v>160</v>
      </c>
      <c r="B162" s="43" t="s">
        <v>948</v>
      </c>
      <c r="C162" s="43" t="s">
        <v>1011</v>
      </c>
      <c r="D162" s="62">
        <v>2019</v>
      </c>
      <c r="E162" s="76">
        <v>85200</v>
      </c>
    </row>
    <row r="163" spans="1:5" ht="31.95" customHeight="1">
      <c r="A163" s="75">
        <v>161</v>
      </c>
      <c r="B163" s="43" t="s">
        <v>948</v>
      </c>
      <c r="C163" s="43" t="s">
        <v>1012</v>
      </c>
      <c r="D163" s="62">
        <v>2019</v>
      </c>
      <c r="E163" s="76">
        <v>12979.13</v>
      </c>
    </row>
    <row r="164" spans="1:5" ht="31.95" customHeight="1">
      <c r="A164" s="75">
        <v>162</v>
      </c>
      <c r="B164" s="43" t="s">
        <v>1114</v>
      </c>
      <c r="C164" s="43" t="s">
        <v>1013</v>
      </c>
      <c r="D164" s="62">
        <v>2019</v>
      </c>
      <c r="E164" s="76">
        <v>14860</v>
      </c>
    </row>
    <row r="165" spans="1:5" ht="31.95" customHeight="1">
      <c r="A165" s="75">
        <v>163</v>
      </c>
      <c r="B165" s="43" t="s">
        <v>1014</v>
      </c>
      <c r="C165" s="43" t="s">
        <v>1015</v>
      </c>
      <c r="D165" s="62">
        <v>2019</v>
      </c>
      <c r="E165" s="76">
        <v>124481.29</v>
      </c>
    </row>
    <row r="166" spans="1:5" ht="31.95" customHeight="1">
      <c r="A166" s="75">
        <v>164</v>
      </c>
      <c r="B166" s="43" t="s">
        <v>1115</v>
      </c>
      <c r="C166" s="43" t="s">
        <v>1016</v>
      </c>
      <c r="D166" s="62">
        <v>2019</v>
      </c>
      <c r="E166" s="76">
        <v>30531.09</v>
      </c>
    </row>
    <row r="167" spans="1:5" ht="31.95" customHeight="1">
      <c r="A167" s="75">
        <v>165</v>
      </c>
      <c r="B167" s="43" t="s">
        <v>1014</v>
      </c>
      <c r="C167" s="43" t="s">
        <v>1017</v>
      </c>
      <c r="D167" s="62">
        <v>2019</v>
      </c>
      <c r="E167" s="76">
        <v>308035.53000000003</v>
      </c>
    </row>
    <row r="168" spans="1:5" ht="31.95" customHeight="1">
      <c r="A168" s="75">
        <v>166</v>
      </c>
      <c r="B168" s="43" t="s">
        <v>1044</v>
      </c>
      <c r="C168" s="43" t="s">
        <v>1018</v>
      </c>
      <c r="D168" s="62">
        <v>2019</v>
      </c>
      <c r="E168" s="76">
        <v>23604.79</v>
      </c>
    </row>
    <row r="169" spans="1:5" ht="31.95" customHeight="1">
      <c r="A169" s="75">
        <v>167</v>
      </c>
      <c r="B169" s="43" t="s">
        <v>948</v>
      </c>
      <c r="C169" s="43" t="s">
        <v>1019</v>
      </c>
      <c r="D169" s="62">
        <v>2020</v>
      </c>
      <c r="E169" s="76">
        <v>34378.5</v>
      </c>
    </row>
    <row r="170" spans="1:5" ht="31.95" customHeight="1">
      <c r="A170" s="75">
        <v>168</v>
      </c>
      <c r="B170" s="43" t="s">
        <v>1116</v>
      </c>
      <c r="C170" s="43" t="s">
        <v>1020</v>
      </c>
      <c r="D170" s="62">
        <v>2020</v>
      </c>
      <c r="E170" s="76">
        <v>13000.02</v>
      </c>
    </row>
    <row r="171" spans="1:5" ht="31.95" customHeight="1">
      <c r="A171" s="75">
        <v>169</v>
      </c>
      <c r="B171" s="43" t="s">
        <v>948</v>
      </c>
      <c r="C171" s="43" t="s">
        <v>1021</v>
      </c>
      <c r="D171" s="62">
        <v>2020</v>
      </c>
      <c r="E171" s="76">
        <v>43245.4</v>
      </c>
    </row>
    <row r="172" spans="1:5" ht="31.95" customHeight="1">
      <c r="A172" s="75">
        <v>170</v>
      </c>
      <c r="B172" s="43" t="s">
        <v>934</v>
      </c>
      <c r="C172" s="43" t="s">
        <v>1022</v>
      </c>
      <c r="D172" s="62">
        <v>2020</v>
      </c>
      <c r="E172" s="76">
        <v>72216.639999999999</v>
      </c>
    </row>
    <row r="173" spans="1:5" ht="31.95" customHeight="1">
      <c r="A173" s="75">
        <v>171</v>
      </c>
      <c r="B173" s="43" t="s">
        <v>948</v>
      </c>
      <c r="C173" s="43" t="s">
        <v>1023</v>
      </c>
      <c r="D173" s="62">
        <v>2021</v>
      </c>
      <c r="E173" s="76">
        <v>46236.03</v>
      </c>
    </row>
    <row r="174" spans="1:5" ht="31.95" customHeight="1">
      <c r="A174" s="75">
        <v>172</v>
      </c>
      <c r="B174" s="43" t="s">
        <v>1117</v>
      </c>
      <c r="C174" s="43" t="s">
        <v>1024</v>
      </c>
      <c r="D174" s="62">
        <v>2021</v>
      </c>
      <c r="E174" s="76">
        <v>44993.22</v>
      </c>
    </row>
    <row r="175" spans="1:5" ht="31.95" customHeight="1">
      <c r="A175" s="75">
        <v>173</v>
      </c>
      <c r="B175" s="43" t="s">
        <v>1044</v>
      </c>
      <c r="C175" s="43" t="s">
        <v>1025</v>
      </c>
      <c r="D175" s="62">
        <v>2021</v>
      </c>
      <c r="E175" s="76">
        <v>28995.05</v>
      </c>
    </row>
    <row r="176" spans="1:5" ht="31.95" customHeight="1">
      <c r="A176" s="75">
        <v>174</v>
      </c>
      <c r="B176" s="43" t="s">
        <v>948</v>
      </c>
      <c r="C176" s="43" t="s">
        <v>861</v>
      </c>
      <c r="D176" s="62">
        <v>2021</v>
      </c>
      <c r="E176" s="76">
        <v>55182.34</v>
      </c>
    </row>
    <row r="177" spans="1:5" ht="31.95" customHeight="1">
      <c r="A177" s="75">
        <v>175</v>
      </c>
      <c r="B177" s="43" t="s">
        <v>1118</v>
      </c>
      <c r="C177" s="43" t="s">
        <v>1026</v>
      </c>
      <c r="D177" s="62">
        <v>2021</v>
      </c>
      <c r="E177" s="76">
        <v>128206.26</v>
      </c>
    </row>
    <row r="178" spans="1:5" ht="31.95" customHeight="1">
      <c r="A178" s="75">
        <v>176</v>
      </c>
      <c r="B178" s="43" t="s">
        <v>1119</v>
      </c>
      <c r="C178" s="43" t="s">
        <v>351</v>
      </c>
      <c r="D178" s="62">
        <v>2022</v>
      </c>
      <c r="E178" s="76">
        <v>50817.58</v>
      </c>
    </row>
    <row r="179" spans="1:5" ht="31.95" customHeight="1">
      <c r="A179" s="75">
        <v>177</v>
      </c>
      <c r="B179" s="43" t="s">
        <v>917</v>
      </c>
      <c r="C179" s="43" t="s">
        <v>351</v>
      </c>
      <c r="D179" s="62">
        <v>2022</v>
      </c>
      <c r="E179" s="76">
        <v>11854.37</v>
      </c>
    </row>
    <row r="180" spans="1:5" ht="31.95" customHeight="1">
      <c r="A180" s="75">
        <v>178</v>
      </c>
      <c r="B180" s="43" t="s">
        <v>1120</v>
      </c>
      <c r="C180" s="43" t="s">
        <v>351</v>
      </c>
      <c r="D180" s="62">
        <v>2022</v>
      </c>
      <c r="E180" s="76">
        <v>14314.06</v>
      </c>
    </row>
    <row r="181" spans="1:5" ht="31.95" customHeight="1">
      <c r="A181" s="75">
        <v>179</v>
      </c>
      <c r="B181" s="43" t="s">
        <v>1121</v>
      </c>
      <c r="C181" s="43" t="s">
        <v>351</v>
      </c>
      <c r="D181" s="62">
        <v>2022</v>
      </c>
      <c r="E181" s="76">
        <v>33042.53</v>
      </c>
    </row>
    <row r="182" spans="1:5" ht="31.95" customHeight="1">
      <c r="A182" s="75">
        <v>180</v>
      </c>
      <c r="B182" s="43" t="s">
        <v>1122</v>
      </c>
      <c r="C182" s="43" t="s">
        <v>351</v>
      </c>
      <c r="D182" s="62">
        <v>2022</v>
      </c>
      <c r="E182" s="76">
        <v>14350.12</v>
      </c>
    </row>
    <row r="183" spans="1:5" ht="31.95" customHeight="1">
      <c r="A183" s="75">
        <v>181</v>
      </c>
      <c r="B183" s="43" t="s">
        <v>1123</v>
      </c>
      <c r="C183" s="43" t="s">
        <v>1027</v>
      </c>
      <c r="D183" s="62">
        <v>2022</v>
      </c>
      <c r="E183" s="76">
        <v>41573.42</v>
      </c>
    </row>
    <row r="184" spans="1:5" ht="31.95" customHeight="1">
      <c r="A184" s="75">
        <v>182</v>
      </c>
      <c r="B184" s="43" t="s">
        <v>1124</v>
      </c>
      <c r="C184" s="43" t="s">
        <v>1028</v>
      </c>
      <c r="D184" s="62">
        <v>2022</v>
      </c>
      <c r="E184" s="76">
        <v>48200.07</v>
      </c>
    </row>
    <row r="185" spans="1:5" ht="31.95" customHeight="1">
      <c r="A185" s="75">
        <v>183</v>
      </c>
      <c r="B185" s="43" t="s">
        <v>1124</v>
      </c>
      <c r="C185" s="43" t="s">
        <v>1029</v>
      </c>
      <c r="D185" s="62">
        <v>2022</v>
      </c>
      <c r="E185" s="76">
        <v>24817.66</v>
      </c>
    </row>
    <row r="186" spans="1:5" ht="31.95" customHeight="1">
      <c r="A186" s="75">
        <v>184</v>
      </c>
      <c r="B186" s="43" t="s">
        <v>1125</v>
      </c>
      <c r="C186" s="43" t="s">
        <v>1030</v>
      </c>
      <c r="D186" s="62">
        <v>2022</v>
      </c>
      <c r="E186" s="76">
        <v>64932.89</v>
      </c>
    </row>
    <row r="187" spans="1:5" ht="31.95" customHeight="1">
      <c r="A187" s="75">
        <v>185</v>
      </c>
      <c r="B187" s="43" t="s">
        <v>1124</v>
      </c>
      <c r="C187" s="43" t="s">
        <v>530</v>
      </c>
      <c r="D187" s="62">
        <v>2022</v>
      </c>
      <c r="E187" s="76">
        <v>134970.79</v>
      </c>
    </row>
    <row r="188" spans="1:5" ht="31.95" customHeight="1">
      <c r="A188" s="75">
        <v>186</v>
      </c>
      <c r="B188" s="43" t="s">
        <v>1124</v>
      </c>
      <c r="C188" s="43" t="s">
        <v>1031</v>
      </c>
      <c r="D188" s="62">
        <v>2022</v>
      </c>
      <c r="E188" s="76">
        <v>40169.599999999999</v>
      </c>
    </row>
    <row r="189" spans="1:5" ht="31.95" customHeight="1">
      <c r="A189" s="75">
        <v>187</v>
      </c>
      <c r="B189" s="43" t="s">
        <v>1126</v>
      </c>
      <c r="C189" s="43" t="s">
        <v>1032</v>
      </c>
      <c r="D189" s="62">
        <v>2022</v>
      </c>
      <c r="E189" s="76">
        <v>80910.850000000006</v>
      </c>
    </row>
    <row r="190" spans="1:5" ht="31.95" customHeight="1">
      <c r="A190" s="75">
        <v>188</v>
      </c>
      <c r="B190" s="43" t="s">
        <v>1109</v>
      </c>
      <c r="C190" s="43" t="s">
        <v>1032</v>
      </c>
      <c r="D190" s="62">
        <v>2022</v>
      </c>
      <c r="E190" s="76">
        <v>43933.16</v>
      </c>
    </row>
    <row r="191" spans="1:5" ht="31.95" customHeight="1">
      <c r="A191" s="75">
        <v>189</v>
      </c>
      <c r="B191" s="43" t="s">
        <v>1127</v>
      </c>
      <c r="C191" s="43" t="s">
        <v>1033</v>
      </c>
      <c r="D191" s="62">
        <v>2022</v>
      </c>
      <c r="E191" s="76">
        <v>119679</v>
      </c>
    </row>
    <row r="192" spans="1:5" ht="31.95" customHeight="1">
      <c r="A192" s="75">
        <v>190</v>
      </c>
      <c r="B192" s="43" t="s">
        <v>1044</v>
      </c>
      <c r="C192" s="43" t="s">
        <v>1034</v>
      </c>
      <c r="D192" s="62">
        <v>2022</v>
      </c>
      <c r="E192" s="76">
        <v>66013.98</v>
      </c>
    </row>
    <row r="193" spans="1:5" ht="31.95" customHeight="1">
      <c r="A193" s="75">
        <v>191</v>
      </c>
      <c r="B193" s="43" t="s">
        <v>1128</v>
      </c>
      <c r="C193" s="43" t="s">
        <v>1035</v>
      </c>
      <c r="D193" s="62">
        <v>2023</v>
      </c>
      <c r="E193" s="76">
        <v>238826.97</v>
      </c>
    </row>
    <row r="194" spans="1:5" ht="31.95" customHeight="1">
      <c r="A194" s="75">
        <v>192</v>
      </c>
      <c r="B194" s="43" t="s">
        <v>1129</v>
      </c>
      <c r="C194" s="43" t="s">
        <v>1036</v>
      </c>
      <c r="D194" s="62">
        <v>2023</v>
      </c>
      <c r="E194" s="76">
        <v>9397.64</v>
      </c>
    </row>
    <row r="195" spans="1:5" ht="31.95" customHeight="1">
      <c r="A195" s="75">
        <v>193</v>
      </c>
      <c r="B195" s="43" t="s">
        <v>1130</v>
      </c>
      <c r="C195" s="43" t="s">
        <v>1037</v>
      </c>
      <c r="D195" s="62">
        <v>2023</v>
      </c>
      <c r="E195" s="76">
        <v>25241.1</v>
      </c>
    </row>
    <row r="196" spans="1:5" ht="31.95" customHeight="1">
      <c r="A196" s="75">
        <v>194</v>
      </c>
      <c r="B196" s="43" t="s">
        <v>1044</v>
      </c>
      <c r="C196" s="43" t="s">
        <v>1038</v>
      </c>
      <c r="D196" s="62">
        <v>2023</v>
      </c>
      <c r="E196" s="76">
        <v>105373.59</v>
      </c>
    </row>
    <row r="197" spans="1:5" ht="31.95" customHeight="1">
      <c r="A197" s="75">
        <v>195</v>
      </c>
      <c r="B197" s="43" t="s">
        <v>1124</v>
      </c>
      <c r="C197" s="43" t="s">
        <v>1039</v>
      </c>
      <c r="D197" s="62">
        <v>2023</v>
      </c>
      <c r="E197" s="76">
        <v>38770.89</v>
      </c>
    </row>
    <row r="198" spans="1:5" ht="31.95" customHeight="1">
      <c r="A198" s="75">
        <v>196</v>
      </c>
      <c r="B198" s="43" t="s">
        <v>1131</v>
      </c>
      <c r="C198" s="43" t="s">
        <v>1040</v>
      </c>
      <c r="D198" s="62">
        <v>2024</v>
      </c>
      <c r="E198" s="76">
        <v>80235.87</v>
      </c>
    </row>
    <row r="199" spans="1:5" ht="31.95" customHeight="1">
      <c r="A199" s="75">
        <v>197</v>
      </c>
      <c r="B199" s="43" t="s">
        <v>1124</v>
      </c>
      <c r="C199" s="43" t="s">
        <v>1041</v>
      </c>
      <c r="D199" s="62">
        <v>2024</v>
      </c>
      <c r="E199" s="76">
        <v>48897.36</v>
      </c>
    </row>
    <row r="200" spans="1:5" ht="31.95" customHeight="1">
      <c r="A200" s="75">
        <v>198</v>
      </c>
      <c r="B200" s="43" t="s">
        <v>1132</v>
      </c>
      <c r="C200" s="43" t="s">
        <v>1042</v>
      </c>
      <c r="D200" s="62">
        <v>2024</v>
      </c>
      <c r="E200" s="76">
        <v>62124.04</v>
      </c>
    </row>
    <row r="201" spans="1:5" ht="31.95" customHeight="1">
      <c r="A201" s="75">
        <v>199</v>
      </c>
      <c r="B201" s="43" t="s">
        <v>1133</v>
      </c>
      <c r="C201" s="43" t="s">
        <v>1042</v>
      </c>
      <c r="D201" s="62">
        <v>2024</v>
      </c>
      <c r="E201" s="76">
        <v>58432.41</v>
      </c>
    </row>
    <row r="202" spans="1:5" ht="31.95" customHeight="1">
      <c r="A202" s="75">
        <v>200</v>
      </c>
      <c r="B202" s="43" t="s">
        <v>1134</v>
      </c>
      <c r="C202" s="43" t="s">
        <v>1042</v>
      </c>
      <c r="D202" s="62">
        <v>2024</v>
      </c>
      <c r="E202" s="76">
        <v>133482.19</v>
      </c>
    </row>
    <row r="203" spans="1:5" ht="31.95" customHeight="1" thickBot="1">
      <c r="A203" s="77">
        <v>201</v>
      </c>
      <c r="B203" s="70" t="s">
        <v>1133</v>
      </c>
      <c r="C203" s="70" t="s">
        <v>1042</v>
      </c>
      <c r="D203" s="71">
        <v>2024</v>
      </c>
      <c r="E203" s="78">
        <v>6840.08</v>
      </c>
    </row>
    <row r="204" spans="1:5" ht="31.95" customHeight="1" thickBot="1">
      <c r="A204" s="130" t="s">
        <v>1135</v>
      </c>
      <c r="B204" s="131"/>
      <c r="C204" s="131"/>
      <c r="D204" s="132"/>
      <c r="E204" s="72">
        <f>SUM(E3:E203)</f>
        <v>7540671.1900000004</v>
      </c>
    </row>
    <row r="205" spans="1:5" ht="31.95" customHeight="1">
      <c r="E205" s="64"/>
    </row>
  </sheetData>
  <mergeCells count="2">
    <mergeCell ref="A1:E1"/>
    <mergeCell ref="A204:D204"/>
  </mergeCells>
  <pageMargins left="0.59055118110236227" right="0.51181102362204722" top="1.0236220472440944" bottom="1.3385826771653544" header="0.47244094488188981" footer="0.78740157480314965"/>
  <pageSetup paperSize="9" scale="73" fitToWidth="0" fitToHeight="0" pageOrder="overThenDown" orientation="portrait" r:id="rId1"/>
  <headerFooter alignWithMargins="0">
    <oddHeader>&amp;C&amp;"Garamond,Pogrubiony"&amp;12ZAŁĄCZNIK B2 / CZĘŚĆ I - 
WYKAZ BUDYNKÓW I BUDOWLI ZARZĄDU BUDYNKÓW MIESZKALNYCH</oddHeader>
    <oddFooter>&amp;CStrona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4"/>
  <sheetViews>
    <sheetView view="pageLayout" zoomScaleNormal="70" zoomScaleSheetLayoutView="130" workbookViewId="0">
      <selection activeCell="F167" sqref="F167"/>
    </sheetView>
  </sheetViews>
  <sheetFormatPr defaultColWidth="12.109375" defaultRowHeight="13.95" customHeight="1"/>
  <cols>
    <col min="1" max="1" width="6" style="107" customWidth="1"/>
    <col min="2" max="2" width="39.109375" style="79" customWidth="1"/>
    <col min="3" max="3" width="17.6640625" style="108" customWidth="1"/>
    <col min="4" max="4" width="17.44140625" style="79" customWidth="1"/>
    <col min="5" max="5" width="15.33203125" style="79" customWidth="1"/>
    <col min="6" max="6" width="17" style="79" customWidth="1"/>
    <col min="7" max="16384" width="12.109375" style="79"/>
  </cols>
  <sheetData>
    <row r="1" spans="1:6" ht="24.6" customHeight="1">
      <c r="A1" s="133" t="s">
        <v>905</v>
      </c>
      <c r="B1" s="134"/>
      <c r="C1" s="134"/>
      <c r="D1" s="134"/>
      <c r="E1" s="134"/>
      <c r="F1" s="135"/>
    </row>
    <row r="2" spans="1:6" ht="37.5" customHeight="1">
      <c r="A2" s="136" t="s">
        <v>356</v>
      </c>
      <c r="B2" s="137"/>
      <c r="C2" s="137"/>
      <c r="D2" s="137"/>
      <c r="E2" s="137"/>
      <c r="F2" s="138"/>
    </row>
    <row r="3" spans="1:6" ht="51.6" customHeight="1">
      <c r="A3" s="80"/>
      <c r="B3" s="81" t="s">
        <v>357</v>
      </c>
      <c r="C3" s="81" t="s">
        <v>358</v>
      </c>
      <c r="D3" s="81" t="s">
        <v>359</v>
      </c>
      <c r="E3" s="82" t="s">
        <v>360</v>
      </c>
      <c r="F3" s="83" t="s">
        <v>1136</v>
      </c>
    </row>
    <row r="4" spans="1:6" ht="13.95" customHeight="1">
      <c r="A4" s="80">
        <v>1</v>
      </c>
      <c r="B4" s="84" t="s">
        <v>361</v>
      </c>
      <c r="C4" s="85">
        <v>0</v>
      </c>
      <c r="D4" s="86">
        <v>378.03</v>
      </c>
      <c r="E4" s="87"/>
      <c r="F4" s="88">
        <f>SUM(C4:D4)*6169</f>
        <v>2332067.0699999998</v>
      </c>
    </row>
    <row r="5" spans="1:6" ht="13.95" customHeight="1">
      <c r="A5" s="80">
        <v>2</v>
      </c>
      <c r="B5" s="89" t="s">
        <v>362</v>
      </c>
      <c r="C5" s="90">
        <v>279.89999999999998</v>
      </c>
      <c r="D5" s="91">
        <v>0</v>
      </c>
      <c r="E5" s="92">
        <v>1925</v>
      </c>
      <c r="F5" s="88">
        <f t="shared" ref="F5:F68" si="0">SUM(C5:D5)*6169</f>
        <v>1726703.0999999999</v>
      </c>
    </row>
    <row r="6" spans="1:6" ht="13.95" customHeight="1">
      <c r="A6" s="80">
        <v>3</v>
      </c>
      <c r="B6" s="89" t="s">
        <v>363</v>
      </c>
      <c r="C6" s="90">
        <v>63.06</v>
      </c>
      <c r="D6" s="91">
        <v>0</v>
      </c>
      <c r="E6" s="92">
        <v>1930</v>
      </c>
      <c r="F6" s="88">
        <f t="shared" si="0"/>
        <v>389017.14</v>
      </c>
    </row>
    <row r="7" spans="1:6" ht="13.95" customHeight="1">
      <c r="A7" s="80">
        <v>4</v>
      </c>
      <c r="B7" s="84" t="s">
        <v>364</v>
      </c>
      <c r="C7" s="85">
        <f>144.6-57.76</f>
        <v>86.84</v>
      </c>
      <c r="D7" s="86">
        <v>0</v>
      </c>
      <c r="E7" s="87">
        <v>1910</v>
      </c>
      <c r="F7" s="88">
        <f t="shared" si="0"/>
        <v>535715.96000000008</v>
      </c>
    </row>
    <row r="8" spans="1:6" ht="13.95" customHeight="1">
      <c r="A8" s="80">
        <v>5</v>
      </c>
      <c r="B8" s="84" t="s">
        <v>365</v>
      </c>
      <c r="C8" s="85">
        <v>51.57</v>
      </c>
      <c r="D8" s="86">
        <v>0</v>
      </c>
      <c r="E8" s="87">
        <v>1911</v>
      </c>
      <c r="F8" s="88">
        <f t="shared" si="0"/>
        <v>318135.33</v>
      </c>
    </row>
    <row r="9" spans="1:6" ht="13.95" customHeight="1">
      <c r="A9" s="80">
        <v>6</v>
      </c>
      <c r="B9" s="84" t="s">
        <v>366</v>
      </c>
      <c r="C9" s="85">
        <v>262.24</v>
      </c>
      <c r="D9" s="86">
        <v>0</v>
      </c>
      <c r="E9" s="87">
        <v>1912</v>
      </c>
      <c r="F9" s="88">
        <f t="shared" si="0"/>
        <v>1617758.56</v>
      </c>
    </row>
    <row r="10" spans="1:6" ht="13.95" customHeight="1">
      <c r="A10" s="80">
        <v>7</v>
      </c>
      <c r="B10" s="84" t="s">
        <v>367</v>
      </c>
      <c r="C10" s="85">
        <v>217.18</v>
      </c>
      <c r="D10" s="86">
        <v>0</v>
      </c>
      <c r="E10" s="87">
        <v>1950</v>
      </c>
      <c r="F10" s="88">
        <f t="shared" si="0"/>
        <v>1339783.4200000002</v>
      </c>
    </row>
    <row r="11" spans="1:6" ht="13.95" customHeight="1">
      <c r="A11" s="80">
        <v>8</v>
      </c>
      <c r="B11" s="89" t="s">
        <v>368</v>
      </c>
      <c r="C11" s="90">
        <v>111.87</v>
      </c>
      <c r="D11" s="91">
        <v>0</v>
      </c>
      <c r="E11" s="92">
        <v>1911</v>
      </c>
      <c r="F11" s="88">
        <f t="shared" si="0"/>
        <v>690126.03</v>
      </c>
    </row>
    <row r="12" spans="1:6" ht="13.95" customHeight="1">
      <c r="A12" s="80">
        <v>9</v>
      </c>
      <c r="B12" s="89" t="s">
        <v>369</v>
      </c>
      <c r="C12" s="90">
        <v>524.21</v>
      </c>
      <c r="D12" s="91">
        <v>0</v>
      </c>
      <c r="E12" s="92">
        <v>1905</v>
      </c>
      <c r="F12" s="88">
        <f t="shared" si="0"/>
        <v>3233851.49</v>
      </c>
    </row>
    <row r="13" spans="1:6" ht="13.95" customHeight="1">
      <c r="A13" s="80">
        <v>10</v>
      </c>
      <c r="B13" s="89" t="s">
        <v>370</v>
      </c>
      <c r="C13" s="90">
        <v>315.97000000000003</v>
      </c>
      <c r="D13" s="91">
        <v>0</v>
      </c>
      <c r="E13" s="92">
        <v>1912</v>
      </c>
      <c r="F13" s="88">
        <f t="shared" si="0"/>
        <v>1949218.9300000002</v>
      </c>
    </row>
    <row r="14" spans="1:6" ht="13.95" customHeight="1">
      <c r="A14" s="80">
        <v>11</v>
      </c>
      <c r="B14" s="89" t="s">
        <v>371</v>
      </c>
      <c r="C14" s="90">
        <f>295.11-58.49</f>
        <v>236.62</v>
      </c>
      <c r="D14" s="91">
        <v>0</v>
      </c>
      <c r="E14" s="92">
        <v>1910</v>
      </c>
      <c r="F14" s="88">
        <f t="shared" si="0"/>
        <v>1459708.78</v>
      </c>
    </row>
    <row r="15" spans="1:6" ht="13.95" customHeight="1">
      <c r="A15" s="80">
        <v>12</v>
      </c>
      <c r="B15" s="89" t="s">
        <v>372</v>
      </c>
      <c r="C15" s="90">
        <v>238.86</v>
      </c>
      <c r="D15" s="91">
        <v>0</v>
      </c>
      <c r="E15" s="92">
        <v>1912</v>
      </c>
      <c r="F15" s="88">
        <f t="shared" si="0"/>
        <v>1473527.34</v>
      </c>
    </row>
    <row r="16" spans="1:6" ht="13.95" customHeight="1">
      <c r="A16" s="80">
        <v>13</v>
      </c>
      <c r="B16" s="84" t="s">
        <v>373</v>
      </c>
      <c r="C16" s="85">
        <v>253.29</v>
      </c>
      <c r="D16" s="86">
        <v>0</v>
      </c>
      <c r="E16" s="87">
        <v>1930</v>
      </c>
      <c r="F16" s="88">
        <f t="shared" si="0"/>
        <v>1562546.01</v>
      </c>
    </row>
    <row r="17" spans="1:6" ht="13.95" customHeight="1">
      <c r="A17" s="80">
        <v>14</v>
      </c>
      <c r="B17" s="84" t="s">
        <v>374</v>
      </c>
      <c r="C17" s="85">
        <v>532.42999999999995</v>
      </c>
      <c r="D17" s="86">
        <v>0</v>
      </c>
      <c r="E17" s="87">
        <v>1920</v>
      </c>
      <c r="F17" s="88">
        <f t="shared" si="0"/>
        <v>3284560.6699999995</v>
      </c>
    </row>
    <row r="18" spans="1:6" ht="13.95" customHeight="1">
      <c r="A18" s="80">
        <v>15</v>
      </c>
      <c r="B18" s="84" t="s">
        <v>375</v>
      </c>
      <c r="C18" s="85">
        <v>315.55</v>
      </c>
      <c r="D18" s="86">
        <v>0</v>
      </c>
      <c r="E18" s="87">
        <v>1908</v>
      </c>
      <c r="F18" s="88">
        <f t="shared" si="0"/>
        <v>1946627.9500000002</v>
      </c>
    </row>
    <row r="19" spans="1:6" ht="13.95" customHeight="1">
      <c r="A19" s="80">
        <v>16</v>
      </c>
      <c r="B19" s="89" t="s">
        <v>376</v>
      </c>
      <c r="C19" s="90">
        <v>133.49</v>
      </c>
      <c r="D19" s="91">
        <v>0</v>
      </c>
      <c r="E19" s="92">
        <v>1908</v>
      </c>
      <c r="F19" s="88">
        <f t="shared" si="0"/>
        <v>823499.81</v>
      </c>
    </row>
    <row r="20" spans="1:6" ht="13.95" customHeight="1">
      <c r="A20" s="80">
        <v>17</v>
      </c>
      <c r="B20" s="89" t="s">
        <v>377</v>
      </c>
      <c r="C20" s="90">
        <v>263.57</v>
      </c>
      <c r="D20" s="91">
        <v>0</v>
      </c>
      <c r="E20" s="92">
        <v>1910</v>
      </c>
      <c r="F20" s="88">
        <f t="shared" si="0"/>
        <v>1625963.3299999998</v>
      </c>
    </row>
    <row r="21" spans="1:6" ht="13.95" customHeight="1">
      <c r="A21" s="80">
        <v>18</v>
      </c>
      <c r="B21" s="89" t="s">
        <v>378</v>
      </c>
      <c r="C21" s="90">
        <v>146.32</v>
      </c>
      <c r="D21" s="91">
        <v>0</v>
      </c>
      <c r="E21" s="92">
        <v>1906</v>
      </c>
      <c r="F21" s="88">
        <f t="shared" si="0"/>
        <v>902648.08</v>
      </c>
    </row>
    <row r="22" spans="1:6" ht="13.95" customHeight="1">
      <c r="A22" s="80">
        <v>19</v>
      </c>
      <c r="B22" s="89" t="s">
        <v>379</v>
      </c>
      <c r="C22" s="90">
        <v>190.4</v>
      </c>
      <c r="D22" s="91">
        <v>0</v>
      </c>
      <c r="E22" s="92">
        <v>1911</v>
      </c>
      <c r="F22" s="88">
        <f t="shared" si="0"/>
        <v>1174577.6000000001</v>
      </c>
    </row>
    <row r="23" spans="1:6" ht="13.95" customHeight="1">
      <c r="A23" s="80">
        <v>20</v>
      </c>
      <c r="B23" s="89" t="s">
        <v>380</v>
      </c>
      <c r="C23" s="90">
        <v>244.62</v>
      </c>
      <c r="D23" s="91">
        <v>0</v>
      </c>
      <c r="E23" s="92">
        <v>1911</v>
      </c>
      <c r="F23" s="88">
        <f t="shared" si="0"/>
        <v>1509060.78</v>
      </c>
    </row>
    <row r="24" spans="1:6" ht="13.95" customHeight="1">
      <c r="A24" s="80">
        <v>21</v>
      </c>
      <c r="B24" s="89" t="s">
        <v>381</v>
      </c>
      <c r="C24" s="90">
        <f>402.34-73.51</f>
        <v>328.83</v>
      </c>
      <c r="D24" s="91">
        <v>34.57</v>
      </c>
      <c r="E24" s="92">
        <v>1911</v>
      </c>
      <c r="F24" s="88">
        <f t="shared" si="0"/>
        <v>2241814.5999999996</v>
      </c>
    </row>
    <row r="25" spans="1:6" ht="13.95" customHeight="1">
      <c r="A25" s="80">
        <v>22</v>
      </c>
      <c r="B25" s="89" t="s">
        <v>382</v>
      </c>
      <c r="C25" s="93">
        <v>285.45</v>
      </c>
      <c r="D25" s="94">
        <v>0</v>
      </c>
      <c r="E25" s="95">
        <v>1912</v>
      </c>
      <c r="F25" s="88">
        <f t="shared" si="0"/>
        <v>1760941.0499999998</v>
      </c>
    </row>
    <row r="26" spans="1:6" ht="13.95" customHeight="1">
      <c r="A26" s="80">
        <v>23</v>
      </c>
      <c r="B26" s="89" t="s">
        <v>383</v>
      </c>
      <c r="C26" s="90">
        <v>215.19</v>
      </c>
      <c r="D26" s="91">
        <v>0</v>
      </c>
      <c r="E26" s="92">
        <v>1915</v>
      </c>
      <c r="F26" s="88">
        <f t="shared" si="0"/>
        <v>1327507.1099999999</v>
      </c>
    </row>
    <row r="27" spans="1:6" ht="13.95" customHeight="1">
      <c r="A27" s="80">
        <v>24</v>
      </c>
      <c r="B27" s="84" t="s">
        <v>384</v>
      </c>
      <c r="C27" s="85">
        <f>147.93-71.41</f>
        <v>76.52000000000001</v>
      </c>
      <c r="D27" s="86">
        <v>0</v>
      </c>
      <c r="E27" s="87">
        <v>1943</v>
      </c>
      <c r="F27" s="88">
        <f t="shared" si="0"/>
        <v>472051.88000000006</v>
      </c>
    </row>
    <row r="28" spans="1:6" ht="13.95" customHeight="1">
      <c r="A28" s="80">
        <v>25</v>
      </c>
      <c r="B28" s="84" t="s">
        <v>385</v>
      </c>
      <c r="C28" s="85">
        <v>304.62</v>
      </c>
      <c r="D28" s="86">
        <v>5.94</v>
      </c>
      <c r="E28" s="87">
        <v>1920</v>
      </c>
      <c r="F28" s="88">
        <f t="shared" si="0"/>
        <v>1915844.6400000001</v>
      </c>
    </row>
    <row r="29" spans="1:6" ht="13.95" customHeight="1">
      <c r="A29" s="80">
        <v>26</v>
      </c>
      <c r="B29" s="84" t="s">
        <v>386</v>
      </c>
      <c r="C29" s="85">
        <v>468.9</v>
      </c>
      <c r="D29" s="86">
        <v>0</v>
      </c>
      <c r="E29" s="87">
        <v>1925</v>
      </c>
      <c r="F29" s="88">
        <f t="shared" si="0"/>
        <v>2892644.0999999996</v>
      </c>
    </row>
    <row r="30" spans="1:6" ht="13.95" customHeight="1">
      <c r="A30" s="80">
        <v>27</v>
      </c>
      <c r="B30" s="84" t="s">
        <v>387</v>
      </c>
      <c r="C30" s="85">
        <v>195.69</v>
      </c>
      <c r="D30" s="86">
        <v>51.6</v>
      </c>
      <c r="E30" s="87">
        <v>1930</v>
      </c>
      <c r="F30" s="88">
        <f t="shared" si="0"/>
        <v>1525532.01</v>
      </c>
    </row>
    <row r="31" spans="1:6" ht="13.95" customHeight="1">
      <c r="A31" s="80">
        <v>28</v>
      </c>
      <c r="B31" s="84" t="s">
        <v>388</v>
      </c>
      <c r="C31" s="85">
        <f>254.71-67.17-8</f>
        <v>179.54000000000002</v>
      </c>
      <c r="D31" s="86">
        <v>0</v>
      </c>
      <c r="E31" s="87">
        <v>1930</v>
      </c>
      <c r="F31" s="88">
        <f t="shared" si="0"/>
        <v>1107582.2600000002</v>
      </c>
    </row>
    <row r="32" spans="1:6" ht="13.95" customHeight="1">
      <c r="A32" s="80">
        <v>29</v>
      </c>
      <c r="B32" s="89" t="s">
        <v>389</v>
      </c>
      <c r="C32" s="90">
        <v>612.51</v>
      </c>
      <c r="D32" s="91">
        <v>0</v>
      </c>
      <c r="E32" s="92">
        <v>1920</v>
      </c>
      <c r="F32" s="88">
        <f t="shared" si="0"/>
        <v>3778574.19</v>
      </c>
    </row>
    <row r="33" spans="1:6" ht="13.95" customHeight="1">
      <c r="A33" s="80">
        <v>30</v>
      </c>
      <c r="B33" s="84" t="s">
        <v>390</v>
      </c>
      <c r="C33" s="85">
        <v>126</v>
      </c>
      <c r="D33" s="86">
        <v>0</v>
      </c>
      <c r="E33" s="87">
        <v>1899</v>
      </c>
      <c r="F33" s="88">
        <f t="shared" si="0"/>
        <v>777294</v>
      </c>
    </row>
    <row r="34" spans="1:6" ht="13.95" customHeight="1">
      <c r="A34" s="80">
        <v>31</v>
      </c>
      <c r="B34" s="84" t="s">
        <v>391</v>
      </c>
      <c r="C34" s="85">
        <v>0</v>
      </c>
      <c r="D34" s="86">
        <v>30.89</v>
      </c>
      <c r="E34" s="87"/>
      <c r="F34" s="88">
        <f t="shared" si="0"/>
        <v>190560.41</v>
      </c>
    </row>
    <row r="35" spans="1:6" ht="13.95" customHeight="1">
      <c r="A35" s="80">
        <v>32</v>
      </c>
      <c r="B35" s="84" t="s">
        <v>392</v>
      </c>
      <c r="C35" s="85">
        <v>206.45</v>
      </c>
      <c r="D35" s="86">
        <v>0</v>
      </c>
      <c r="E35" s="87">
        <v>1920</v>
      </c>
      <c r="F35" s="88">
        <f t="shared" si="0"/>
        <v>1273590.0499999998</v>
      </c>
    </row>
    <row r="36" spans="1:6" ht="13.95" customHeight="1">
      <c r="A36" s="80">
        <v>33</v>
      </c>
      <c r="B36" s="84" t="s">
        <v>393</v>
      </c>
      <c r="C36" s="85">
        <f>432.5-76.05</f>
        <v>356.45</v>
      </c>
      <c r="D36" s="86">
        <v>89.98</v>
      </c>
      <c r="E36" s="87">
        <v>1920</v>
      </c>
      <c r="F36" s="88">
        <f t="shared" si="0"/>
        <v>2754026.67</v>
      </c>
    </row>
    <row r="37" spans="1:6" ht="13.95" customHeight="1">
      <c r="A37" s="80">
        <v>34</v>
      </c>
      <c r="B37" s="84" t="s">
        <v>394</v>
      </c>
      <c r="C37" s="85">
        <v>225.02</v>
      </c>
      <c r="D37" s="86">
        <v>0</v>
      </c>
      <c r="E37" s="87">
        <v>1925</v>
      </c>
      <c r="F37" s="88">
        <f t="shared" si="0"/>
        <v>1388148.3800000001</v>
      </c>
    </row>
    <row r="38" spans="1:6" ht="13.95" customHeight="1">
      <c r="A38" s="80">
        <v>35</v>
      </c>
      <c r="B38" s="84" t="s">
        <v>395</v>
      </c>
      <c r="C38" s="85">
        <v>374.47</v>
      </c>
      <c r="D38" s="86">
        <v>0</v>
      </c>
      <c r="E38" s="87">
        <v>1925</v>
      </c>
      <c r="F38" s="88">
        <f t="shared" si="0"/>
        <v>2310105.4300000002</v>
      </c>
    </row>
    <row r="39" spans="1:6" ht="13.95" customHeight="1">
      <c r="A39" s="80">
        <v>36</v>
      </c>
      <c r="B39" s="84" t="s">
        <v>396</v>
      </c>
      <c r="C39" s="85">
        <v>279.73</v>
      </c>
      <c r="D39" s="86">
        <v>0</v>
      </c>
      <c r="E39" s="87">
        <v>1920</v>
      </c>
      <c r="F39" s="88">
        <f t="shared" si="0"/>
        <v>1725654.37</v>
      </c>
    </row>
    <row r="40" spans="1:6" ht="13.95" customHeight="1">
      <c r="A40" s="80">
        <v>37</v>
      </c>
      <c r="B40" s="84" t="s">
        <v>397</v>
      </c>
      <c r="C40" s="85">
        <v>451.16</v>
      </c>
      <c r="D40" s="86">
        <v>0</v>
      </c>
      <c r="E40" s="87">
        <v>1932</v>
      </c>
      <c r="F40" s="88">
        <f t="shared" si="0"/>
        <v>2783206.04</v>
      </c>
    </row>
    <row r="41" spans="1:6" ht="13.95" customHeight="1">
      <c r="A41" s="80">
        <v>38</v>
      </c>
      <c r="B41" s="84" t="s">
        <v>398</v>
      </c>
      <c r="C41" s="85">
        <v>138.91999999999999</v>
      </c>
      <c r="D41" s="86">
        <v>0</v>
      </c>
      <c r="E41" s="87">
        <v>1920</v>
      </c>
      <c r="F41" s="88">
        <f t="shared" si="0"/>
        <v>856997.47999999986</v>
      </c>
    </row>
    <row r="42" spans="1:6" ht="13.95" customHeight="1">
      <c r="A42" s="80">
        <v>39</v>
      </c>
      <c r="B42" s="84" t="s">
        <v>399</v>
      </c>
      <c r="C42" s="85">
        <v>165.1</v>
      </c>
      <c r="D42" s="86">
        <v>0</v>
      </c>
      <c r="E42" s="87">
        <v>1939</v>
      </c>
      <c r="F42" s="88">
        <f t="shared" si="0"/>
        <v>1018501.8999999999</v>
      </c>
    </row>
    <row r="43" spans="1:6" ht="13.95" customHeight="1">
      <c r="A43" s="80">
        <v>40</v>
      </c>
      <c r="B43" s="84" t="s">
        <v>400</v>
      </c>
      <c r="C43" s="85">
        <v>254.05</v>
      </c>
      <c r="D43" s="86">
        <v>0</v>
      </c>
      <c r="E43" s="87">
        <v>1939</v>
      </c>
      <c r="F43" s="88">
        <f t="shared" si="0"/>
        <v>1567234.4500000002</v>
      </c>
    </row>
    <row r="44" spans="1:6" ht="13.95" customHeight="1">
      <c r="A44" s="80">
        <v>41</v>
      </c>
      <c r="B44" s="84" t="s">
        <v>401</v>
      </c>
      <c r="C44" s="85">
        <v>126.19</v>
      </c>
      <c r="D44" s="86">
        <v>0</v>
      </c>
      <c r="E44" s="87">
        <v>1919</v>
      </c>
      <c r="F44" s="88">
        <f t="shared" si="0"/>
        <v>778466.11</v>
      </c>
    </row>
    <row r="45" spans="1:6" ht="13.95" customHeight="1">
      <c r="A45" s="80">
        <v>42</v>
      </c>
      <c r="B45" s="84" t="s">
        <v>402</v>
      </c>
      <c r="C45" s="85">
        <v>261.42</v>
      </c>
      <c r="D45" s="86">
        <v>0</v>
      </c>
      <c r="E45" s="87">
        <v>1920</v>
      </c>
      <c r="F45" s="88">
        <f t="shared" si="0"/>
        <v>1612699.9800000002</v>
      </c>
    </row>
    <row r="46" spans="1:6" ht="13.95" customHeight="1">
      <c r="A46" s="80">
        <v>43</v>
      </c>
      <c r="B46" s="84" t="s">
        <v>403</v>
      </c>
      <c r="C46" s="85">
        <v>0</v>
      </c>
      <c r="D46" s="86">
        <v>604.53</v>
      </c>
      <c r="E46" s="87"/>
      <c r="F46" s="88">
        <f t="shared" si="0"/>
        <v>3729345.57</v>
      </c>
    </row>
    <row r="47" spans="1:6" ht="13.95" customHeight="1">
      <c r="A47" s="80">
        <v>44</v>
      </c>
      <c r="B47" s="84" t="s">
        <v>404</v>
      </c>
      <c r="C47" s="85">
        <f>179.64-75.41</f>
        <v>104.22999999999999</v>
      </c>
      <c r="D47" s="86">
        <v>0</v>
      </c>
      <c r="E47" s="87">
        <v>1928</v>
      </c>
      <c r="F47" s="88">
        <f t="shared" si="0"/>
        <v>642994.86999999988</v>
      </c>
    </row>
    <row r="48" spans="1:6" ht="13.95" customHeight="1">
      <c r="A48" s="80">
        <v>45</v>
      </c>
      <c r="B48" s="84" t="s">
        <v>405</v>
      </c>
      <c r="C48" s="85">
        <f>160.18-53.06</f>
        <v>107.12</v>
      </c>
      <c r="D48" s="86">
        <v>0</v>
      </c>
      <c r="E48" s="87">
        <v>1928</v>
      </c>
      <c r="F48" s="88">
        <f t="shared" si="0"/>
        <v>660823.28</v>
      </c>
    </row>
    <row r="49" spans="1:6" ht="13.95" customHeight="1">
      <c r="A49" s="80">
        <v>46</v>
      </c>
      <c r="B49" s="84" t="s">
        <v>406</v>
      </c>
      <c r="C49" s="85">
        <v>159.5</v>
      </c>
      <c r="D49" s="86">
        <v>0</v>
      </c>
      <c r="E49" s="87">
        <v>1928</v>
      </c>
      <c r="F49" s="88">
        <f t="shared" si="0"/>
        <v>983955.5</v>
      </c>
    </row>
    <row r="50" spans="1:6" ht="13.95" customHeight="1">
      <c r="A50" s="80">
        <v>47</v>
      </c>
      <c r="B50" s="89" t="s">
        <v>407</v>
      </c>
      <c r="C50" s="90">
        <v>197.74</v>
      </c>
      <c r="D50" s="91">
        <v>0</v>
      </c>
      <c r="E50" s="92">
        <v>1919</v>
      </c>
      <c r="F50" s="88">
        <f t="shared" si="0"/>
        <v>1219858.06</v>
      </c>
    </row>
    <row r="51" spans="1:6" ht="13.95" customHeight="1">
      <c r="A51" s="80">
        <v>48</v>
      </c>
      <c r="B51" s="89" t="s">
        <v>408</v>
      </c>
      <c r="C51" s="90">
        <v>493.88</v>
      </c>
      <c r="D51" s="91">
        <v>0</v>
      </c>
      <c r="E51" s="92">
        <v>1909</v>
      </c>
      <c r="F51" s="88">
        <f t="shared" si="0"/>
        <v>3046745.7199999997</v>
      </c>
    </row>
    <row r="52" spans="1:6" ht="13.95" customHeight="1">
      <c r="A52" s="80">
        <v>49</v>
      </c>
      <c r="B52" s="89" t="s">
        <v>409</v>
      </c>
      <c r="C52" s="90">
        <v>222.39</v>
      </c>
      <c r="D52" s="91">
        <v>0</v>
      </c>
      <c r="E52" s="92">
        <v>1919</v>
      </c>
      <c r="F52" s="88">
        <f t="shared" si="0"/>
        <v>1371923.91</v>
      </c>
    </row>
    <row r="53" spans="1:6" ht="13.95" customHeight="1">
      <c r="A53" s="80">
        <v>50</v>
      </c>
      <c r="B53" s="89" t="s">
        <v>410</v>
      </c>
      <c r="C53" s="90">
        <v>91.39</v>
      </c>
      <c r="D53" s="91">
        <v>0</v>
      </c>
      <c r="E53" s="92">
        <v>1931</v>
      </c>
      <c r="F53" s="88">
        <f t="shared" si="0"/>
        <v>563784.91</v>
      </c>
    </row>
    <row r="54" spans="1:6" ht="13.95" customHeight="1">
      <c r="A54" s="80">
        <v>51</v>
      </c>
      <c r="B54" s="84" t="s">
        <v>411</v>
      </c>
      <c r="C54" s="85">
        <v>207.66</v>
      </c>
      <c r="D54" s="86">
        <v>0</v>
      </c>
      <c r="E54" s="87">
        <v>1920</v>
      </c>
      <c r="F54" s="88">
        <f t="shared" si="0"/>
        <v>1281054.54</v>
      </c>
    </row>
    <row r="55" spans="1:6" ht="13.95" customHeight="1">
      <c r="A55" s="80">
        <v>52</v>
      </c>
      <c r="B55" s="84" t="s">
        <v>412</v>
      </c>
      <c r="C55" s="85">
        <v>281.47000000000003</v>
      </c>
      <c r="D55" s="86">
        <v>0</v>
      </c>
      <c r="E55" s="87">
        <v>1920</v>
      </c>
      <c r="F55" s="88">
        <f t="shared" si="0"/>
        <v>1736388.4300000002</v>
      </c>
    </row>
    <row r="56" spans="1:6" ht="13.95" customHeight="1">
      <c r="A56" s="80">
        <v>53</v>
      </c>
      <c r="B56" s="84" t="s">
        <v>413</v>
      </c>
      <c r="C56" s="85">
        <v>198.73</v>
      </c>
      <c r="D56" s="86">
        <v>0</v>
      </c>
      <c r="E56" s="87">
        <v>1920</v>
      </c>
      <c r="F56" s="88">
        <f t="shared" si="0"/>
        <v>1225965.3699999999</v>
      </c>
    </row>
    <row r="57" spans="1:6" ht="13.95" customHeight="1">
      <c r="A57" s="80">
        <v>54</v>
      </c>
      <c r="B57" s="84" t="s">
        <v>414</v>
      </c>
      <c r="C57" s="85">
        <v>328.69</v>
      </c>
      <c r="D57" s="86">
        <v>0</v>
      </c>
      <c r="E57" s="87">
        <v>1920</v>
      </c>
      <c r="F57" s="88">
        <f t="shared" si="0"/>
        <v>2027688.6099999999</v>
      </c>
    </row>
    <row r="58" spans="1:6" ht="13.95" customHeight="1">
      <c r="A58" s="80">
        <v>55</v>
      </c>
      <c r="B58" s="84" t="s">
        <v>415</v>
      </c>
      <c r="C58" s="85">
        <v>98.38</v>
      </c>
      <c r="D58" s="86">
        <v>0</v>
      </c>
      <c r="E58" s="87">
        <v>1920</v>
      </c>
      <c r="F58" s="88">
        <f t="shared" si="0"/>
        <v>606906.22</v>
      </c>
    </row>
    <row r="59" spans="1:6" ht="13.95" customHeight="1">
      <c r="A59" s="80">
        <v>56</v>
      </c>
      <c r="B59" s="84" t="s">
        <v>416</v>
      </c>
      <c r="C59" s="85">
        <v>504.54</v>
      </c>
      <c r="D59" s="86">
        <v>0</v>
      </c>
      <c r="E59" s="87">
        <v>1935</v>
      </c>
      <c r="F59" s="88">
        <f t="shared" si="0"/>
        <v>3112507.2600000002</v>
      </c>
    </row>
    <row r="60" spans="1:6" ht="13.95" customHeight="1">
      <c r="A60" s="80">
        <v>57</v>
      </c>
      <c r="B60" s="84" t="s">
        <v>417</v>
      </c>
      <c r="C60" s="85">
        <v>217.84</v>
      </c>
      <c r="D60" s="86">
        <v>0</v>
      </c>
      <c r="E60" s="87">
        <v>1920</v>
      </c>
      <c r="F60" s="88">
        <f t="shared" si="0"/>
        <v>1343854.96</v>
      </c>
    </row>
    <row r="61" spans="1:6" ht="13.95" customHeight="1">
      <c r="A61" s="80">
        <v>58</v>
      </c>
      <c r="B61" s="84" t="s">
        <v>418</v>
      </c>
      <c r="C61" s="85">
        <v>74.95</v>
      </c>
      <c r="D61" s="86">
        <v>0</v>
      </c>
      <c r="E61" s="87">
        <v>1900</v>
      </c>
      <c r="F61" s="88">
        <f t="shared" si="0"/>
        <v>462366.55000000005</v>
      </c>
    </row>
    <row r="62" spans="1:6" ht="13.95" customHeight="1">
      <c r="A62" s="80">
        <v>59</v>
      </c>
      <c r="B62" s="84" t="s">
        <v>419</v>
      </c>
      <c r="C62" s="85">
        <v>162.93</v>
      </c>
      <c r="D62" s="86">
        <v>0</v>
      </c>
      <c r="E62" s="87">
        <v>1920</v>
      </c>
      <c r="F62" s="88">
        <f t="shared" si="0"/>
        <v>1005115.17</v>
      </c>
    </row>
    <row r="63" spans="1:6" ht="13.95" customHeight="1">
      <c r="A63" s="80">
        <v>60</v>
      </c>
      <c r="B63" s="84" t="s">
        <v>420</v>
      </c>
      <c r="C63" s="85">
        <v>447.7</v>
      </c>
      <c r="D63" s="86">
        <v>0</v>
      </c>
      <c r="E63" s="87">
        <v>1920</v>
      </c>
      <c r="F63" s="88">
        <f t="shared" si="0"/>
        <v>2761861.3</v>
      </c>
    </row>
    <row r="64" spans="1:6" ht="13.95" customHeight="1">
      <c r="A64" s="80">
        <v>61</v>
      </c>
      <c r="B64" s="84" t="s">
        <v>421</v>
      </c>
      <c r="C64" s="85">
        <v>223.57</v>
      </c>
      <c r="D64" s="86">
        <v>0</v>
      </c>
      <c r="E64" s="87">
        <v>1924</v>
      </c>
      <c r="F64" s="88">
        <f t="shared" si="0"/>
        <v>1379203.3299999998</v>
      </c>
    </row>
    <row r="65" spans="1:6" ht="13.95" customHeight="1">
      <c r="A65" s="80">
        <v>62</v>
      </c>
      <c r="B65" s="84" t="s">
        <v>422</v>
      </c>
      <c r="C65" s="85">
        <v>369.39</v>
      </c>
      <c r="D65" s="86">
        <v>0</v>
      </c>
      <c r="E65" s="87">
        <v>1920</v>
      </c>
      <c r="F65" s="88">
        <f t="shared" si="0"/>
        <v>2278766.9099999997</v>
      </c>
    </row>
    <row r="66" spans="1:6" ht="13.95" customHeight="1">
      <c r="A66" s="80">
        <v>63</v>
      </c>
      <c r="B66" s="89" t="s">
        <v>423</v>
      </c>
      <c r="C66" s="90">
        <v>264.33999999999997</v>
      </c>
      <c r="D66" s="91">
        <v>0</v>
      </c>
      <c r="E66" s="92">
        <v>1911</v>
      </c>
      <c r="F66" s="88">
        <f t="shared" si="0"/>
        <v>1630713.4599999997</v>
      </c>
    </row>
    <row r="67" spans="1:6" ht="13.95" customHeight="1">
      <c r="A67" s="80">
        <v>64</v>
      </c>
      <c r="B67" s="89" t="s">
        <v>424</v>
      </c>
      <c r="C67" s="90">
        <v>172.05</v>
      </c>
      <c r="D67" s="91">
        <v>0</v>
      </c>
      <c r="E67" s="92">
        <v>1911</v>
      </c>
      <c r="F67" s="88">
        <f t="shared" si="0"/>
        <v>1061376.4500000002</v>
      </c>
    </row>
    <row r="68" spans="1:6" ht="13.95" customHeight="1">
      <c r="A68" s="80">
        <v>65</v>
      </c>
      <c r="B68" s="89" t="s">
        <v>425</v>
      </c>
      <c r="C68" s="90">
        <f>224.29-35.81-36.91</f>
        <v>151.57</v>
      </c>
      <c r="D68" s="91">
        <v>0</v>
      </c>
      <c r="E68" s="92">
        <v>1930</v>
      </c>
      <c r="F68" s="88">
        <f t="shared" si="0"/>
        <v>935035.33</v>
      </c>
    </row>
    <row r="69" spans="1:6" ht="13.95" customHeight="1">
      <c r="A69" s="80">
        <v>66</v>
      </c>
      <c r="B69" s="89" t="s">
        <v>426</v>
      </c>
      <c r="C69" s="90">
        <f>569.9-48.05</f>
        <v>521.85</v>
      </c>
      <c r="D69" s="91">
        <v>0</v>
      </c>
      <c r="E69" s="92">
        <v>1925</v>
      </c>
      <c r="F69" s="88">
        <f t="shared" ref="F69:F132" si="1">SUM(C69:D69)*6169</f>
        <v>3219292.6500000004</v>
      </c>
    </row>
    <row r="70" spans="1:6" ht="13.95" customHeight="1">
      <c r="A70" s="80">
        <v>67</v>
      </c>
      <c r="B70" s="89" t="s">
        <v>427</v>
      </c>
      <c r="C70" s="90">
        <v>264.61</v>
      </c>
      <c r="D70" s="91">
        <v>0</v>
      </c>
      <c r="E70" s="92">
        <v>1930</v>
      </c>
      <c r="F70" s="88">
        <f t="shared" si="1"/>
        <v>1632379.09</v>
      </c>
    </row>
    <row r="71" spans="1:6" ht="13.95" customHeight="1">
      <c r="A71" s="80">
        <v>68</v>
      </c>
      <c r="B71" s="89" t="s">
        <v>428</v>
      </c>
      <c r="C71" s="90">
        <v>77.36</v>
      </c>
      <c r="D71" s="91">
        <v>0</v>
      </c>
      <c r="E71" s="92">
        <v>1920</v>
      </c>
      <c r="F71" s="88">
        <f t="shared" si="1"/>
        <v>477233.83999999997</v>
      </c>
    </row>
    <row r="72" spans="1:6" ht="13.95" customHeight="1">
      <c r="A72" s="80">
        <v>69</v>
      </c>
      <c r="B72" s="89" t="s">
        <v>429</v>
      </c>
      <c r="C72" s="90">
        <v>296.52999999999997</v>
      </c>
      <c r="D72" s="91">
        <v>0</v>
      </c>
      <c r="E72" s="92">
        <v>1922</v>
      </c>
      <c r="F72" s="88">
        <f t="shared" si="1"/>
        <v>1829293.5699999998</v>
      </c>
    </row>
    <row r="73" spans="1:6" ht="13.95" customHeight="1">
      <c r="A73" s="80">
        <v>70</v>
      </c>
      <c r="B73" s="84" t="s">
        <v>430</v>
      </c>
      <c r="C73" s="85">
        <v>488.25</v>
      </c>
      <c r="D73" s="86">
        <v>0</v>
      </c>
      <c r="E73" s="87">
        <v>1935</v>
      </c>
      <c r="F73" s="88">
        <f t="shared" si="1"/>
        <v>3012014.25</v>
      </c>
    </row>
    <row r="74" spans="1:6" ht="13.95" customHeight="1">
      <c r="A74" s="80">
        <v>71</v>
      </c>
      <c r="B74" s="84" t="s">
        <v>431</v>
      </c>
      <c r="C74" s="85">
        <v>200.34</v>
      </c>
      <c r="D74" s="86">
        <v>0</v>
      </c>
      <c r="E74" s="87">
        <v>1910</v>
      </c>
      <c r="F74" s="88">
        <f t="shared" si="1"/>
        <v>1235897.46</v>
      </c>
    </row>
    <row r="75" spans="1:6" ht="13.95" customHeight="1">
      <c r="A75" s="80">
        <v>72</v>
      </c>
      <c r="B75" s="84" t="s">
        <v>432</v>
      </c>
      <c r="C75" s="85">
        <v>153.99</v>
      </c>
      <c r="D75" s="86">
        <v>18</v>
      </c>
      <c r="E75" s="87">
        <v>1910</v>
      </c>
      <c r="F75" s="88">
        <f t="shared" si="1"/>
        <v>1061006.31</v>
      </c>
    </row>
    <row r="76" spans="1:6" ht="13.95" customHeight="1">
      <c r="A76" s="80">
        <v>73</v>
      </c>
      <c r="B76" s="84" t="s">
        <v>433</v>
      </c>
      <c r="C76" s="85">
        <v>146.05000000000001</v>
      </c>
      <c r="D76" s="86">
        <v>0</v>
      </c>
      <c r="E76" s="87">
        <v>1911</v>
      </c>
      <c r="F76" s="88">
        <f t="shared" si="1"/>
        <v>900982.45000000007</v>
      </c>
    </row>
    <row r="77" spans="1:6" ht="13.95" customHeight="1">
      <c r="A77" s="80">
        <v>74</v>
      </c>
      <c r="B77" s="84" t="s">
        <v>434</v>
      </c>
      <c r="C77" s="85">
        <v>475.75</v>
      </c>
      <c r="D77" s="86">
        <v>0</v>
      </c>
      <c r="E77" s="87">
        <v>1910</v>
      </c>
      <c r="F77" s="88">
        <f>SUM(C77:D77)*6169</f>
        <v>2934901.75</v>
      </c>
    </row>
    <row r="78" spans="1:6" ht="13.95" customHeight="1">
      <c r="A78" s="80">
        <v>75</v>
      </c>
      <c r="B78" s="84" t="s">
        <v>435</v>
      </c>
      <c r="C78" s="85">
        <v>135.15</v>
      </c>
      <c r="D78" s="86">
        <v>0</v>
      </c>
      <c r="E78" s="87">
        <v>1905</v>
      </c>
      <c r="F78" s="88">
        <f t="shared" si="1"/>
        <v>833740.35000000009</v>
      </c>
    </row>
    <row r="79" spans="1:6" ht="13.95" customHeight="1">
      <c r="A79" s="80">
        <v>76</v>
      </c>
      <c r="B79" s="84" t="s">
        <v>436</v>
      </c>
      <c r="C79" s="85">
        <v>206.8</v>
      </c>
      <c r="D79" s="86">
        <v>0</v>
      </c>
      <c r="E79" s="87">
        <v>1920</v>
      </c>
      <c r="F79" s="88">
        <f t="shared" si="1"/>
        <v>1275749.2000000002</v>
      </c>
    </row>
    <row r="80" spans="1:6" ht="13.95" customHeight="1">
      <c r="A80" s="80">
        <v>77</v>
      </c>
      <c r="B80" s="84" t="s">
        <v>437</v>
      </c>
      <c r="C80" s="86">
        <v>151.94999999999999</v>
      </c>
      <c r="D80" s="86">
        <v>0</v>
      </c>
      <c r="E80" s="87">
        <v>1919</v>
      </c>
      <c r="F80" s="88">
        <f t="shared" si="1"/>
        <v>937379.54999999993</v>
      </c>
    </row>
    <row r="81" spans="1:6" ht="13.95" customHeight="1">
      <c r="A81" s="80">
        <v>78</v>
      </c>
      <c r="B81" s="84" t="s">
        <v>438</v>
      </c>
      <c r="C81" s="86">
        <v>117.87</v>
      </c>
      <c r="D81" s="86">
        <v>0</v>
      </c>
      <c r="E81" s="87">
        <v>1920</v>
      </c>
      <c r="F81" s="88">
        <f t="shared" si="1"/>
        <v>727140.03</v>
      </c>
    </row>
    <row r="82" spans="1:6" ht="13.95" customHeight="1">
      <c r="A82" s="80">
        <v>79</v>
      </c>
      <c r="B82" s="84" t="s">
        <v>439</v>
      </c>
      <c r="C82" s="86">
        <f>238.56-18.92</f>
        <v>219.64</v>
      </c>
      <c r="D82" s="86">
        <v>16.73</v>
      </c>
      <c r="E82" s="87">
        <v>1920</v>
      </c>
      <c r="F82" s="88">
        <f t="shared" si="1"/>
        <v>1458166.5299999998</v>
      </c>
    </row>
    <row r="83" spans="1:6" ht="13.95" customHeight="1">
      <c r="A83" s="80">
        <v>80</v>
      </c>
      <c r="B83" s="84" t="s">
        <v>440</v>
      </c>
      <c r="C83" s="86">
        <f>250.47-37.94</f>
        <v>212.53</v>
      </c>
      <c r="D83" s="86">
        <v>0</v>
      </c>
      <c r="E83" s="87">
        <v>1910</v>
      </c>
      <c r="F83" s="88">
        <f t="shared" si="1"/>
        <v>1311097.57</v>
      </c>
    </row>
    <row r="84" spans="1:6" ht="13.95" customHeight="1">
      <c r="A84" s="80">
        <v>81</v>
      </c>
      <c r="B84" s="84" t="s">
        <v>441</v>
      </c>
      <c r="C84" s="86">
        <f>349.77-47.34</f>
        <v>302.42999999999995</v>
      </c>
      <c r="D84" s="86">
        <v>0</v>
      </c>
      <c r="E84" s="87">
        <v>1899</v>
      </c>
      <c r="F84" s="88">
        <f t="shared" si="1"/>
        <v>1865690.6699999997</v>
      </c>
    </row>
    <row r="85" spans="1:6" ht="13.95" customHeight="1">
      <c r="A85" s="80">
        <v>82</v>
      </c>
      <c r="B85" s="84" t="s">
        <v>442</v>
      </c>
      <c r="C85" s="86">
        <v>107.35</v>
      </c>
      <c r="D85" s="86">
        <v>0</v>
      </c>
      <c r="E85" s="87">
        <v>1889</v>
      </c>
      <c r="F85" s="88">
        <f t="shared" si="1"/>
        <v>662242.14999999991</v>
      </c>
    </row>
    <row r="86" spans="1:6" ht="13.95" customHeight="1">
      <c r="A86" s="80">
        <v>83</v>
      </c>
      <c r="B86" s="84" t="s">
        <v>443</v>
      </c>
      <c r="C86" s="86">
        <v>298.47000000000003</v>
      </c>
      <c r="D86" s="86">
        <v>0</v>
      </c>
      <c r="E86" s="87">
        <v>1889</v>
      </c>
      <c r="F86" s="88">
        <f t="shared" si="1"/>
        <v>1841261.4300000002</v>
      </c>
    </row>
    <row r="87" spans="1:6" ht="13.95" customHeight="1">
      <c r="A87" s="80">
        <v>84</v>
      </c>
      <c r="B87" s="84" t="s">
        <v>444</v>
      </c>
      <c r="C87" s="86">
        <f>344.28-42.65-42.25</f>
        <v>259.38</v>
      </c>
      <c r="D87" s="86">
        <v>0</v>
      </c>
      <c r="E87" s="87">
        <v>1919</v>
      </c>
      <c r="F87" s="88">
        <f t="shared" si="1"/>
        <v>1600115.22</v>
      </c>
    </row>
    <row r="88" spans="1:6" ht="13.95" customHeight="1">
      <c r="A88" s="80">
        <v>85</v>
      </c>
      <c r="B88" s="84" t="s">
        <v>445</v>
      </c>
      <c r="C88" s="86">
        <v>87.69</v>
      </c>
      <c r="D88" s="86">
        <v>0</v>
      </c>
      <c r="E88" s="87">
        <v>1925</v>
      </c>
      <c r="F88" s="88">
        <f t="shared" si="1"/>
        <v>540959.61</v>
      </c>
    </row>
    <row r="89" spans="1:6" ht="13.95" customHeight="1">
      <c r="A89" s="80">
        <v>86</v>
      </c>
      <c r="B89" s="84" t="s">
        <v>446</v>
      </c>
      <c r="C89" s="86">
        <v>182.14</v>
      </c>
      <c r="D89" s="86">
        <v>0</v>
      </c>
      <c r="E89" s="87">
        <v>1894</v>
      </c>
      <c r="F89" s="88">
        <f t="shared" si="1"/>
        <v>1123621.6599999999</v>
      </c>
    </row>
    <row r="90" spans="1:6" ht="13.95" customHeight="1">
      <c r="A90" s="80">
        <v>87</v>
      </c>
      <c r="B90" s="84" t="s">
        <v>447</v>
      </c>
      <c r="C90" s="86">
        <v>75.650000000000006</v>
      </c>
      <c r="D90" s="86">
        <v>0</v>
      </c>
      <c r="E90" s="87">
        <v>1958</v>
      </c>
      <c r="F90" s="88">
        <f t="shared" si="1"/>
        <v>466684.85000000003</v>
      </c>
    </row>
    <row r="91" spans="1:6" ht="13.95" customHeight="1">
      <c r="A91" s="80">
        <v>88</v>
      </c>
      <c r="B91" s="84" t="s">
        <v>448</v>
      </c>
      <c r="C91" s="86">
        <v>357.31</v>
      </c>
      <c r="D91" s="86">
        <v>0</v>
      </c>
      <c r="E91" s="87">
        <v>1919</v>
      </c>
      <c r="F91" s="88">
        <f t="shared" si="1"/>
        <v>2204245.39</v>
      </c>
    </row>
    <row r="92" spans="1:6" ht="13.95" customHeight="1">
      <c r="A92" s="80">
        <v>89</v>
      </c>
      <c r="B92" s="84" t="s">
        <v>449</v>
      </c>
      <c r="C92" s="86">
        <v>205.96</v>
      </c>
      <c r="D92" s="86">
        <v>0</v>
      </c>
      <c r="E92" s="87">
        <v>1945</v>
      </c>
      <c r="F92" s="88">
        <f t="shared" si="1"/>
        <v>1270567.24</v>
      </c>
    </row>
    <row r="93" spans="1:6" ht="13.95" customHeight="1">
      <c r="A93" s="80">
        <v>90</v>
      </c>
      <c r="B93" s="84" t="s">
        <v>450</v>
      </c>
      <c r="C93" s="86">
        <v>181.5</v>
      </c>
      <c r="D93" s="86">
        <v>0</v>
      </c>
      <c r="E93" s="87">
        <v>1935</v>
      </c>
      <c r="F93" s="88">
        <f t="shared" si="1"/>
        <v>1119673.5</v>
      </c>
    </row>
    <row r="94" spans="1:6" ht="13.95" customHeight="1">
      <c r="A94" s="80">
        <v>91</v>
      </c>
      <c r="B94" s="84" t="s">
        <v>451</v>
      </c>
      <c r="C94" s="86">
        <v>168.78</v>
      </c>
      <c r="D94" s="86">
        <v>0</v>
      </c>
      <c r="E94" s="87">
        <v>1935</v>
      </c>
      <c r="F94" s="88">
        <f t="shared" si="1"/>
        <v>1041203.8200000001</v>
      </c>
    </row>
    <row r="95" spans="1:6" ht="13.95" customHeight="1">
      <c r="A95" s="80">
        <v>92</v>
      </c>
      <c r="B95" s="84" t="s">
        <v>452</v>
      </c>
      <c r="C95" s="86">
        <f>401.96-27.94</f>
        <v>374.02</v>
      </c>
      <c r="D95" s="86">
        <v>0</v>
      </c>
      <c r="E95" s="87">
        <v>1920</v>
      </c>
      <c r="F95" s="88">
        <f t="shared" si="1"/>
        <v>2307329.38</v>
      </c>
    </row>
    <row r="96" spans="1:6" ht="13.95" customHeight="1">
      <c r="A96" s="80">
        <v>93</v>
      </c>
      <c r="B96" s="84" t="s">
        <v>453</v>
      </c>
      <c r="C96" s="86">
        <v>535.87</v>
      </c>
      <c r="D96" s="86">
        <v>0</v>
      </c>
      <c r="E96" s="87">
        <v>1920</v>
      </c>
      <c r="F96" s="88">
        <f t="shared" si="1"/>
        <v>3305782.0300000003</v>
      </c>
    </row>
    <row r="97" spans="1:6" ht="13.95" customHeight="1">
      <c r="A97" s="80">
        <v>94</v>
      </c>
      <c r="B97" s="89" t="s">
        <v>454</v>
      </c>
      <c r="C97" s="91">
        <v>327.7</v>
      </c>
      <c r="D97" s="91">
        <v>0</v>
      </c>
      <c r="E97" s="92">
        <v>1922</v>
      </c>
      <c r="F97" s="88">
        <f t="shared" si="1"/>
        <v>2021581.2999999998</v>
      </c>
    </row>
    <row r="98" spans="1:6" ht="13.95" customHeight="1">
      <c r="A98" s="80">
        <v>95</v>
      </c>
      <c r="B98" s="84" t="s">
        <v>455</v>
      </c>
      <c r="C98" s="86">
        <v>0</v>
      </c>
      <c r="D98" s="86">
        <v>117.45</v>
      </c>
      <c r="E98" s="87"/>
      <c r="F98" s="88">
        <f t="shared" si="1"/>
        <v>724549.05</v>
      </c>
    </row>
    <row r="99" spans="1:6" ht="13.95" customHeight="1">
      <c r="A99" s="80">
        <v>96</v>
      </c>
      <c r="B99" s="84" t="s">
        <v>456</v>
      </c>
      <c r="C99" s="86">
        <v>221.24</v>
      </c>
      <c r="D99" s="86">
        <v>0</v>
      </c>
      <c r="E99" s="87">
        <v>1925</v>
      </c>
      <c r="F99" s="88">
        <f t="shared" si="1"/>
        <v>1364829.56</v>
      </c>
    </row>
    <row r="100" spans="1:6" ht="13.95" customHeight="1">
      <c r="A100" s="80">
        <v>97</v>
      </c>
      <c r="B100" s="84" t="s">
        <v>457</v>
      </c>
      <c r="C100" s="86">
        <v>251.69</v>
      </c>
      <c r="D100" s="86">
        <v>0</v>
      </c>
      <c r="E100" s="87">
        <v>1922</v>
      </c>
      <c r="F100" s="88">
        <f t="shared" si="1"/>
        <v>1552675.6099999999</v>
      </c>
    </row>
    <row r="101" spans="1:6" ht="13.95" customHeight="1">
      <c r="A101" s="80">
        <v>98</v>
      </c>
      <c r="B101" s="84" t="s">
        <v>458</v>
      </c>
      <c r="C101" s="86">
        <v>50.08</v>
      </c>
      <c r="D101" s="86">
        <v>0</v>
      </c>
      <c r="E101" s="87">
        <v>1954</v>
      </c>
      <c r="F101" s="88">
        <f t="shared" si="1"/>
        <v>308943.51999999996</v>
      </c>
    </row>
    <row r="102" spans="1:6" ht="13.95" customHeight="1">
      <c r="A102" s="80">
        <v>99</v>
      </c>
      <c r="B102" s="84" t="s">
        <v>459</v>
      </c>
      <c r="C102" s="86">
        <v>195.95</v>
      </c>
      <c r="D102" s="86">
        <v>120.75</v>
      </c>
      <c r="E102" s="87">
        <v>1921</v>
      </c>
      <c r="F102" s="88">
        <f t="shared" si="1"/>
        <v>1953722.2999999998</v>
      </c>
    </row>
    <row r="103" spans="1:6" ht="13.95" customHeight="1">
      <c r="A103" s="80">
        <v>100</v>
      </c>
      <c r="B103" s="84" t="s">
        <v>460</v>
      </c>
      <c r="C103" s="86">
        <v>139.88999999999999</v>
      </c>
      <c r="D103" s="86">
        <v>0</v>
      </c>
      <c r="E103" s="87">
        <v>1921</v>
      </c>
      <c r="F103" s="88">
        <f t="shared" si="1"/>
        <v>862981.40999999992</v>
      </c>
    </row>
    <row r="104" spans="1:6" ht="13.95" customHeight="1">
      <c r="A104" s="80">
        <v>101</v>
      </c>
      <c r="B104" s="84" t="s">
        <v>461</v>
      </c>
      <c r="C104" s="86">
        <f>142.44-22.52</f>
        <v>119.92</v>
      </c>
      <c r="D104" s="86">
        <v>0</v>
      </c>
      <c r="E104" s="87">
        <v>1920</v>
      </c>
      <c r="F104" s="88">
        <f t="shared" si="1"/>
        <v>739786.48</v>
      </c>
    </row>
    <row r="105" spans="1:6" ht="13.95" customHeight="1">
      <c r="A105" s="80">
        <v>102</v>
      </c>
      <c r="B105" s="84" t="s">
        <v>462</v>
      </c>
      <c r="C105" s="86">
        <v>508.93</v>
      </c>
      <c r="D105" s="86">
        <v>0</v>
      </c>
      <c r="E105" s="87">
        <v>1910</v>
      </c>
      <c r="F105" s="88">
        <f t="shared" si="1"/>
        <v>3139589.17</v>
      </c>
    </row>
    <row r="106" spans="1:6" ht="13.95" customHeight="1">
      <c r="A106" s="80">
        <v>103</v>
      </c>
      <c r="B106" s="84" t="s">
        <v>463</v>
      </c>
      <c r="C106" s="86">
        <v>729.77</v>
      </c>
      <c r="D106" s="86">
        <v>0</v>
      </c>
      <c r="E106" s="87">
        <v>1910</v>
      </c>
      <c r="F106" s="88">
        <f t="shared" si="1"/>
        <v>4501951.13</v>
      </c>
    </row>
    <row r="107" spans="1:6" ht="13.95" customHeight="1">
      <c r="A107" s="80">
        <v>104</v>
      </c>
      <c r="B107" s="84" t="s">
        <v>464</v>
      </c>
      <c r="C107" s="86">
        <v>141.9</v>
      </c>
      <c r="D107" s="86">
        <v>0</v>
      </c>
      <c r="E107" s="87">
        <v>1910</v>
      </c>
      <c r="F107" s="88">
        <f t="shared" si="1"/>
        <v>875381.10000000009</v>
      </c>
    </row>
    <row r="108" spans="1:6" ht="13.95" customHeight="1">
      <c r="A108" s="80">
        <v>105</v>
      </c>
      <c r="B108" s="84" t="s">
        <v>465</v>
      </c>
      <c r="C108" s="86">
        <f>308.23-48.11</f>
        <v>260.12</v>
      </c>
      <c r="D108" s="86">
        <v>0</v>
      </c>
      <c r="E108" s="87">
        <v>1910</v>
      </c>
      <c r="F108" s="88">
        <f t="shared" si="1"/>
        <v>1604680.28</v>
      </c>
    </row>
    <row r="109" spans="1:6" ht="13.95" customHeight="1">
      <c r="A109" s="80">
        <v>106</v>
      </c>
      <c r="B109" s="84" t="s">
        <v>466</v>
      </c>
      <c r="C109" s="86">
        <v>56.84</v>
      </c>
      <c r="D109" s="86">
        <v>0</v>
      </c>
      <c r="E109" s="87">
        <v>1920</v>
      </c>
      <c r="F109" s="88">
        <f t="shared" si="1"/>
        <v>350645.96</v>
      </c>
    </row>
    <row r="110" spans="1:6" ht="13.95" customHeight="1">
      <c r="A110" s="80">
        <v>107</v>
      </c>
      <c r="B110" s="84" t="s">
        <v>467</v>
      </c>
      <c r="C110" s="86">
        <f>937.91-79.73</f>
        <v>858.18</v>
      </c>
      <c r="D110" s="86">
        <v>0</v>
      </c>
      <c r="E110" s="87">
        <v>1925</v>
      </c>
      <c r="F110" s="88">
        <f t="shared" si="1"/>
        <v>5294112.42</v>
      </c>
    </row>
    <row r="111" spans="1:6" ht="13.95" customHeight="1">
      <c r="A111" s="80">
        <v>108</v>
      </c>
      <c r="B111" s="84" t="s">
        <v>468</v>
      </c>
      <c r="C111" s="86">
        <v>304.61</v>
      </c>
      <c r="D111" s="86">
        <v>0</v>
      </c>
      <c r="E111" s="87">
        <v>1920</v>
      </c>
      <c r="F111" s="88">
        <f t="shared" si="1"/>
        <v>1879139.09</v>
      </c>
    </row>
    <row r="112" spans="1:6" ht="13.95" customHeight="1">
      <c r="A112" s="80">
        <v>109</v>
      </c>
      <c r="B112" s="84" t="s">
        <v>469</v>
      </c>
      <c r="C112" s="86">
        <v>128.57</v>
      </c>
      <c r="D112" s="86">
        <v>0</v>
      </c>
      <c r="E112" s="87">
        <v>1920</v>
      </c>
      <c r="F112" s="88">
        <f t="shared" si="1"/>
        <v>793148.33</v>
      </c>
    </row>
    <row r="113" spans="1:6" ht="13.95" customHeight="1">
      <c r="A113" s="80">
        <v>110</v>
      </c>
      <c r="B113" s="84" t="s">
        <v>470</v>
      </c>
      <c r="C113" s="86">
        <v>151.63999999999999</v>
      </c>
      <c r="D113" s="86">
        <v>0</v>
      </c>
      <c r="E113" s="87">
        <v>1920</v>
      </c>
      <c r="F113" s="88">
        <f t="shared" si="1"/>
        <v>935467.15999999992</v>
      </c>
    </row>
    <row r="114" spans="1:6" ht="13.95" customHeight="1">
      <c r="A114" s="80">
        <v>111</v>
      </c>
      <c r="B114" s="84" t="s">
        <v>471</v>
      </c>
      <c r="C114" s="86">
        <f>308.74-51.23</f>
        <v>257.51</v>
      </c>
      <c r="D114" s="86">
        <v>0</v>
      </c>
      <c r="E114" s="87">
        <v>1920</v>
      </c>
      <c r="F114" s="88">
        <f t="shared" si="1"/>
        <v>1588579.19</v>
      </c>
    </row>
    <row r="115" spans="1:6" ht="13.95" customHeight="1">
      <c r="A115" s="80">
        <v>112</v>
      </c>
      <c r="B115" s="84" t="s">
        <v>472</v>
      </c>
      <c r="C115" s="86">
        <f>531.77-90.15</f>
        <v>441.62</v>
      </c>
      <c r="D115" s="86">
        <v>331.37</v>
      </c>
      <c r="E115" s="87">
        <v>1925</v>
      </c>
      <c r="F115" s="88">
        <f t="shared" si="1"/>
        <v>4768575.3100000005</v>
      </c>
    </row>
    <row r="116" spans="1:6" ht="13.95" customHeight="1">
      <c r="A116" s="80">
        <v>113</v>
      </c>
      <c r="B116" s="84" t="s">
        <v>473</v>
      </c>
      <c r="C116" s="86">
        <v>491.55</v>
      </c>
      <c r="D116" s="86">
        <v>0</v>
      </c>
      <c r="E116" s="87">
        <v>1925</v>
      </c>
      <c r="F116" s="88">
        <f t="shared" si="1"/>
        <v>3032371.95</v>
      </c>
    </row>
    <row r="117" spans="1:6" ht="13.95" customHeight="1">
      <c r="A117" s="80">
        <v>114</v>
      </c>
      <c r="B117" s="84" t="s">
        <v>474</v>
      </c>
      <c r="C117" s="86">
        <v>294.81</v>
      </c>
      <c r="D117" s="86">
        <v>41.96</v>
      </c>
      <c r="E117" s="87">
        <v>1922</v>
      </c>
      <c r="F117" s="88">
        <f t="shared" si="1"/>
        <v>2077534.13</v>
      </c>
    </row>
    <row r="118" spans="1:6" ht="13.95" customHeight="1">
      <c r="A118" s="80">
        <v>115</v>
      </c>
      <c r="B118" s="84" t="s">
        <v>475</v>
      </c>
      <c r="C118" s="86">
        <v>187.19</v>
      </c>
      <c r="D118" s="86">
        <v>29.62</v>
      </c>
      <c r="E118" s="87">
        <v>1953</v>
      </c>
      <c r="F118" s="88">
        <f t="shared" si="1"/>
        <v>1337500.8900000001</v>
      </c>
    </row>
    <row r="119" spans="1:6" ht="13.95" customHeight="1">
      <c r="A119" s="80">
        <v>116</v>
      </c>
      <c r="B119" s="84" t="s">
        <v>476</v>
      </c>
      <c r="C119" s="86">
        <v>82.15</v>
      </c>
      <c r="D119" s="86">
        <v>0</v>
      </c>
      <c r="E119" s="87">
        <v>1957</v>
      </c>
      <c r="F119" s="88">
        <f t="shared" si="1"/>
        <v>506783.35000000003</v>
      </c>
    </row>
    <row r="120" spans="1:6" ht="13.95" customHeight="1">
      <c r="A120" s="80">
        <v>117</v>
      </c>
      <c r="B120" s="84" t="s">
        <v>477</v>
      </c>
      <c r="C120" s="86">
        <v>408.32</v>
      </c>
      <c r="D120" s="86">
        <v>0</v>
      </c>
      <c r="E120" s="87">
        <v>1892</v>
      </c>
      <c r="F120" s="88">
        <f t="shared" si="1"/>
        <v>2518926.08</v>
      </c>
    </row>
    <row r="121" spans="1:6" ht="13.95" customHeight="1">
      <c r="A121" s="80">
        <v>118</v>
      </c>
      <c r="B121" s="84" t="s">
        <v>478</v>
      </c>
      <c r="C121" s="86">
        <v>523.17999999999995</v>
      </c>
      <c r="D121" s="86">
        <v>64.48</v>
      </c>
      <c r="E121" s="87">
        <v>1976</v>
      </c>
      <c r="F121" s="88">
        <f t="shared" si="1"/>
        <v>3625274.5399999996</v>
      </c>
    </row>
    <row r="122" spans="1:6" ht="13.95" customHeight="1">
      <c r="A122" s="80">
        <v>119</v>
      </c>
      <c r="B122" s="84" t="s">
        <v>479</v>
      </c>
      <c r="C122" s="86">
        <v>343.06</v>
      </c>
      <c r="D122" s="86">
        <v>0</v>
      </c>
      <c r="E122" s="87">
        <v>1895</v>
      </c>
      <c r="F122" s="88">
        <f t="shared" si="1"/>
        <v>2116337.14</v>
      </c>
    </row>
    <row r="123" spans="1:6" ht="13.95" customHeight="1">
      <c r="A123" s="80">
        <v>120</v>
      </c>
      <c r="B123" s="84" t="s">
        <v>480</v>
      </c>
      <c r="C123" s="86">
        <f>551.97-26.94</f>
        <v>525.03</v>
      </c>
      <c r="D123" s="86">
        <v>0</v>
      </c>
      <c r="E123" s="87">
        <v>1884</v>
      </c>
      <c r="F123" s="88">
        <f t="shared" si="1"/>
        <v>3238910.07</v>
      </c>
    </row>
    <row r="124" spans="1:6" ht="13.95" customHeight="1">
      <c r="A124" s="80">
        <v>121</v>
      </c>
      <c r="B124" s="84" t="s">
        <v>481</v>
      </c>
      <c r="C124" s="86">
        <v>130.41999999999999</v>
      </c>
      <c r="D124" s="86">
        <v>0</v>
      </c>
      <c r="E124" s="87">
        <v>1915</v>
      </c>
      <c r="F124" s="88">
        <f t="shared" si="1"/>
        <v>804560.97999999986</v>
      </c>
    </row>
    <row r="125" spans="1:6" ht="13.95" customHeight="1">
      <c r="A125" s="80">
        <v>122</v>
      </c>
      <c r="B125" s="84" t="s">
        <v>482</v>
      </c>
      <c r="C125" s="86">
        <v>185.95</v>
      </c>
      <c r="D125" s="86">
        <v>0</v>
      </c>
      <c r="E125" s="87">
        <v>1918</v>
      </c>
      <c r="F125" s="88">
        <f t="shared" si="1"/>
        <v>1147125.5499999998</v>
      </c>
    </row>
    <row r="126" spans="1:6" ht="13.95" customHeight="1">
      <c r="A126" s="80">
        <v>123</v>
      </c>
      <c r="B126" s="84" t="s">
        <v>354</v>
      </c>
      <c r="C126" s="86">
        <v>0</v>
      </c>
      <c r="D126" s="86">
        <v>2121.0700000000002</v>
      </c>
      <c r="E126" s="87"/>
      <c r="F126" s="88">
        <f t="shared" si="1"/>
        <v>13084880.830000002</v>
      </c>
    </row>
    <row r="127" spans="1:6" ht="13.95" customHeight="1">
      <c r="A127" s="80">
        <v>124</v>
      </c>
      <c r="B127" s="89" t="s">
        <v>483</v>
      </c>
      <c r="C127" s="91">
        <v>277.61</v>
      </c>
      <c r="D127" s="91">
        <v>0</v>
      </c>
      <c r="E127" s="92">
        <v>1920</v>
      </c>
      <c r="F127" s="88">
        <f t="shared" si="1"/>
        <v>1712576.09</v>
      </c>
    </row>
    <row r="128" spans="1:6" ht="13.95" customHeight="1">
      <c r="A128" s="80">
        <v>125</v>
      </c>
      <c r="B128" s="89" t="s">
        <v>484</v>
      </c>
      <c r="C128" s="91">
        <v>96.62</v>
      </c>
      <c r="D128" s="91">
        <v>0</v>
      </c>
      <c r="E128" s="92">
        <v>1935</v>
      </c>
      <c r="F128" s="88">
        <f t="shared" si="1"/>
        <v>596048.78</v>
      </c>
    </row>
    <row r="129" spans="1:6" ht="13.95" customHeight="1">
      <c r="A129" s="80">
        <v>126</v>
      </c>
      <c r="B129" s="89" t="s">
        <v>485</v>
      </c>
      <c r="C129" s="91">
        <v>240.97</v>
      </c>
      <c r="D129" s="91">
        <v>0</v>
      </c>
      <c r="E129" s="92">
        <v>1905</v>
      </c>
      <c r="F129" s="88">
        <f t="shared" si="1"/>
        <v>1486543.93</v>
      </c>
    </row>
    <row r="130" spans="1:6" ht="13.95" customHeight="1">
      <c r="A130" s="80">
        <v>127</v>
      </c>
      <c r="B130" s="89" t="s">
        <v>486</v>
      </c>
      <c r="C130" s="91">
        <v>309.95999999999998</v>
      </c>
      <c r="D130" s="91">
        <v>0</v>
      </c>
      <c r="E130" s="92">
        <v>1905</v>
      </c>
      <c r="F130" s="88">
        <f t="shared" si="1"/>
        <v>1912143.2399999998</v>
      </c>
    </row>
    <row r="131" spans="1:6" ht="13.95" customHeight="1">
      <c r="A131" s="80">
        <v>128</v>
      </c>
      <c r="B131" s="89" t="s">
        <v>487</v>
      </c>
      <c r="C131" s="91">
        <v>172.79</v>
      </c>
      <c r="D131" s="91">
        <v>0</v>
      </c>
      <c r="E131" s="92">
        <v>1908</v>
      </c>
      <c r="F131" s="88">
        <f t="shared" si="1"/>
        <v>1065941.51</v>
      </c>
    </row>
    <row r="132" spans="1:6" ht="13.95" customHeight="1">
      <c r="A132" s="80">
        <v>129</v>
      </c>
      <c r="B132" s="89" t="s">
        <v>488</v>
      </c>
      <c r="C132" s="91">
        <v>74.8</v>
      </c>
      <c r="D132" s="91">
        <v>0</v>
      </c>
      <c r="E132" s="92">
        <v>1889</v>
      </c>
      <c r="F132" s="88">
        <f t="shared" si="1"/>
        <v>461441.19999999995</v>
      </c>
    </row>
    <row r="133" spans="1:6" ht="13.95" customHeight="1">
      <c r="A133" s="80">
        <v>130</v>
      </c>
      <c r="B133" s="89" t="s">
        <v>489</v>
      </c>
      <c r="C133" s="91">
        <v>196.86</v>
      </c>
      <c r="D133" s="91">
        <v>58.22</v>
      </c>
      <c r="E133" s="92">
        <v>1890</v>
      </c>
      <c r="F133" s="88">
        <f t="shared" ref="F133:F165" si="2">SUM(C133:D133)*6169</f>
        <v>1573588.52</v>
      </c>
    </row>
    <row r="134" spans="1:6" ht="13.95" customHeight="1">
      <c r="A134" s="80">
        <v>131</v>
      </c>
      <c r="B134" s="89" t="s">
        <v>490</v>
      </c>
      <c r="C134" s="91">
        <v>143.35</v>
      </c>
      <c r="D134" s="91">
        <v>0</v>
      </c>
      <c r="E134" s="92">
        <v>1880</v>
      </c>
      <c r="F134" s="88">
        <f t="shared" si="2"/>
        <v>884326.14999999991</v>
      </c>
    </row>
    <row r="135" spans="1:6" ht="13.95" customHeight="1">
      <c r="A135" s="80">
        <v>132</v>
      </c>
      <c r="B135" s="89" t="s">
        <v>491</v>
      </c>
      <c r="C135" s="91">
        <v>97.3</v>
      </c>
      <c r="D135" s="91">
        <v>0</v>
      </c>
      <c r="E135" s="92">
        <v>1880</v>
      </c>
      <c r="F135" s="88">
        <f t="shared" si="2"/>
        <v>600243.69999999995</v>
      </c>
    </row>
    <row r="136" spans="1:6" ht="13.95" customHeight="1">
      <c r="A136" s="80">
        <v>133</v>
      </c>
      <c r="B136" s="89" t="s">
        <v>492</v>
      </c>
      <c r="C136" s="91">
        <v>378.69</v>
      </c>
      <c r="D136" s="91">
        <v>0</v>
      </c>
      <c r="E136" s="92">
        <v>1889</v>
      </c>
      <c r="F136" s="88">
        <f t="shared" si="2"/>
        <v>2336138.61</v>
      </c>
    </row>
    <row r="137" spans="1:6" ht="13.95" customHeight="1">
      <c r="A137" s="80">
        <v>134</v>
      </c>
      <c r="B137" s="89" t="s">
        <v>493</v>
      </c>
      <c r="C137" s="91">
        <f>236.83-28.88</f>
        <v>207.95000000000002</v>
      </c>
      <c r="D137" s="91">
        <v>0</v>
      </c>
      <c r="E137" s="92">
        <v>1889</v>
      </c>
      <c r="F137" s="88">
        <f t="shared" si="2"/>
        <v>1282843.55</v>
      </c>
    </row>
    <row r="138" spans="1:6" ht="13.95" customHeight="1">
      <c r="A138" s="80">
        <v>135</v>
      </c>
      <c r="B138" s="89" t="s">
        <v>494</v>
      </c>
      <c r="C138" s="91">
        <v>300.12</v>
      </c>
      <c r="D138" s="91">
        <v>0</v>
      </c>
      <c r="E138" s="92">
        <v>1889</v>
      </c>
      <c r="F138" s="88">
        <f t="shared" si="2"/>
        <v>1851440.28</v>
      </c>
    </row>
    <row r="139" spans="1:6" ht="13.95" customHeight="1">
      <c r="A139" s="80">
        <v>136</v>
      </c>
      <c r="B139" s="84" t="s">
        <v>495</v>
      </c>
      <c r="C139" s="86">
        <v>173.98</v>
      </c>
      <c r="D139" s="86">
        <v>0</v>
      </c>
      <c r="E139" s="87">
        <v>1926</v>
      </c>
      <c r="F139" s="88">
        <f t="shared" si="2"/>
        <v>1073282.6199999999</v>
      </c>
    </row>
    <row r="140" spans="1:6" ht="13.95" customHeight="1">
      <c r="A140" s="80">
        <v>137</v>
      </c>
      <c r="B140" s="84" t="s">
        <v>496</v>
      </c>
      <c r="C140" s="86">
        <v>185.73</v>
      </c>
      <c r="D140" s="86">
        <v>0</v>
      </c>
      <c r="E140" s="87">
        <v>1960</v>
      </c>
      <c r="F140" s="88">
        <f t="shared" si="2"/>
        <v>1145768.3699999999</v>
      </c>
    </row>
    <row r="141" spans="1:6" ht="13.95" customHeight="1">
      <c r="A141" s="80">
        <v>138</v>
      </c>
      <c r="B141" s="84" t="s">
        <v>497</v>
      </c>
      <c r="C141" s="86">
        <v>36.99</v>
      </c>
      <c r="D141" s="86">
        <v>23.18</v>
      </c>
      <c r="E141" s="87">
        <v>1930</v>
      </c>
      <c r="F141" s="88">
        <f t="shared" si="2"/>
        <v>371188.73000000004</v>
      </c>
    </row>
    <row r="142" spans="1:6" ht="13.95" customHeight="1">
      <c r="A142" s="80">
        <v>139</v>
      </c>
      <c r="B142" s="84" t="s">
        <v>498</v>
      </c>
      <c r="C142" s="86">
        <f>348.38-36.7-54.4</f>
        <v>257.28000000000003</v>
      </c>
      <c r="D142" s="86">
        <v>0</v>
      </c>
      <c r="E142" s="87">
        <v>1948</v>
      </c>
      <c r="F142" s="88">
        <f t="shared" si="2"/>
        <v>1587160.3200000003</v>
      </c>
    </row>
    <row r="143" spans="1:6" ht="13.95" customHeight="1">
      <c r="A143" s="80">
        <v>140</v>
      </c>
      <c r="B143" s="84" t="s">
        <v>499</v>
      </c>
      <c r="C143" s="86">
        <v>145.86000000000001</v>
      </c>
      <c r="D143" s="86">
        <v>0</v>
      </c>
      <c r="E143" s="87">
        <v>1920</v>
      </c>
      <c r="F143" s="88">
        <f t="shared" si="2"/>
        <v>899810.34000000008</v>
      </c>
    </row>
    <row r="144" spans="1:6" ht="13.95" customHeight="1">
      <c r="A144" s="80">
        <v>141</v>
      </c>
      <c r="B144" s="84" t="s">
        <v>500</v>
      </c>
      <c r="C144" s="86">
        <v>213.77</v>
      </c>
      <c r="D144" s="86">
        <v>0</v>
      </c>
      <c r="E144" s="87">
        <v>1935</v>
      </c>
      <c r="F144" s="88">
        <f t="shared" si="2"/>
        <v>1318747.1300000001</v>
      </c>
    </row>
    <row r="145" spans="1:6" ht="13.95" customHeight="1">
      <c r="A145" s="80">
        <v>142</v>
      </c>
      <c r="B145" s="84" t="s">
        <v>501</v>
      </c>
      <c r="C145" s="86">
        <v>144.30000000000001</v>
      </c>
      <c r="D145" s="86">
        <v>0</v>
      </c>
      <c r="E145" s="87">
        <v>1935</v>
      </c>
      <c r="F145" s="88">
        <f t="shared" si="2"/>
        <v>890186.70000000007</v>
      </c>
    </row>
    <row r="146" spans="1:6" ht="13.95" customHeight="1">
      <c r="A146" s="80">
        <v>143</v>
      </c>
      <c r="B146" s="84" t="s">
        <v>502</v>
      </c>
      <c r="C146" s="86">
        <v>38.1</v>
      </c>
      <c r="D146" s="86">
        <v>0</v>
      </c>
      <c r="E146" s="87">
        <v>1950</v>
      </c>
      <c r="F146" s="88">
        <f t="shared" si="2"/>
        <v>235038.90000000002</v>
      </c>
    </row>
    <row r="147" spans="1:6" ht="13.95" customHeight="1">
      <c r="A147" s="80">
        <v>144</v>
      </c>
      <c r="B147" s="89" t="s">
        <v>503</v>
      </c>
      <c r="C147" s="91">
        <f>559.63-66.34</f>
        <v>493.28999999999996</v>
      </c>
      <c r="D147" s="91">
        <v>0</v>
      </c>
      <c r="E147" s="92">
        <v>1930</v>
      </c>
      <c r="F147" s="88">
        <f t="shared" si="2"/>
        <v>3043106.01</v>
      </c>
    </row>
    <row r="148" spans="1:6" ht="13.95" customHeight="1">
      <c r="A148" s="80">
        <v>145</v>
      </c>
      <c r="B148" s="89" t="s">
        <v>504</v>
      </c>
      <c r="C148" s="91">
        <v>342.8</v>
      </c>
      <c r="D148" s="91">
        <v>0</v>
      </c>
      <c r="E148" s="92">
        <v>1920</v>
      </c>
      <c r="F148" s="88">
        <f t="shared" si="2"/>
        <v>2114733.2000000002</v>
      </c>
    </row>
    <row r="149" spans="1:6" ht="13.95" customHeight="1">
      <c r="A149" s="80">
        <v>146</v>
      </c>
      <c r="B149" s="89" t="s">
        <v>505</v>
      </c>
      <c r="C149" s="91">
        <v>322.64999999999998</v>
      </c>
      <c r="D149" s="91">
        <v>0</v>
      </c>
      <c r="E149" s="92">
        <v>1920</v>
      </c>
      <c r="F149" s="88">
        <f t="shared" si="2"/>
        <v>1990427.8499999999</v>
      </c>
    </row>
    <row r="150" spans="1:6" ht="13.95" customHeight="1">
      <c r="A150" s="80">
        <v>147</v>
      </c>
      <c r="B150" s="89" t="s">
        <v>506</v>
      </c>
      <c r="C150" s="91">
        <v>43.3</v>
      </c>
      <c r="D150" s="91">
        <v>0</v>
      </c>
      <c r="E150" s="92">
        <v>1920</v>
      </c>
      <c r="F150" s="88">
        <f t="shared" si="2"/>
        <v>267117.69999999995</v>
      </c>
    </row>
    <row r="151" spans="1:6" ht="13.95" customHeight="1">
      <c r="A151" s="80">
        <v>148</v>
      </c>
      <c r="B151" s="89" t="s">
        <v>507</v>
      </c>
      <c r="C151" s="91">
        <v>98.48</v>
      </c>
      <c r="D151" s="91">
        <v>0</v>
      </c>
      <c r="E151" s="92">
        <v>1925</v>
      </c>
      <c r="F151" s="88">
        <f t="shared" si="2"/>
        <v>607523.12</v>
      </c>
    </row>
    <row r="152" spans="1:6" ht="13.95" customHeight="1">
      <c r="A152" s="80">
        <v>149</v>
      </c>
      <c r="B152" s="84" t="s">
        <v>508</v>
      </c>
      <c r="C152" s="86">
        <v>0</v>
      </c>
      <c r="D152" s="86">
        <v>117.75</v>
      </c>
      <c r="E152" s="87"/>
      <c r="F152" s="88">
        <f t="shared" si="2"/>
        <v>726399.75</v>
      </c>
    </row>
    <row r="153" spans="1:6" ht="13.95" customHeight="1">
      <c r="A153" s="80">
        <v>150</v>
      </c>
      <c r="B153" s="89" t="s">
        <v>509</v>
      </c>
      <c r="C153" s="91">
        <v>306.14</v>
      </c>
      <c r="D153" s="91">
        <v>0</v>
      </c>
      <c r="E153" s="92">
        <v>1922</v>
      </c>
      <c r="F153" s="88">
        <f t="shared" si="2"/>
        <v>1888577.66</v>
      </c>
    </row>
    <row r="154" spans="1:6" ht="13.95" customHeight="1">
      <c r="A154" s="80">
        <v>151</v>
      </c>
      <c r="B154" s="84" t="s">
        <v>510</v>
      </c>
      <c r="C154" s="86">
        <v>194.33</v>
      </c>
      <c r="D154" s="86">
        <v>0</v>
      </c>
      <c r="E154" s="87">
        <v>1930</v>
      </c>
      <c r="F154" s="88">
        <f t="shared" si="2"/>
        <v>1198821.77</v>
      </c>
    </row>
    <row r="155" spans="1:6" ht="13.95" customHeight="1">
      <c r="A155" s="80">
        <v>152</v>
      </c>
      <c r="B155" s="84" t="s">
        <v>511</v>
      </c>
      <c r="C155" s="86">
        <v>168.97</v>
      </c>
      <c r="D155" s="86">
        <v>0</v>
      </c>
      <c r="E155" s="87">
        <v>1900</v>
      </c>
      <c r="F155" s="88">
        <f t="shared" si="2"/>
        <v>1042375.9299999999</v>
      </c>
    </row>
    <row r="156" spans="1:6" ht="13.95" customHeight="1">
      <c r="A156" s="80">
        <v>153</v>
      </c>
      <c r="B156" s="84" t="s">
        <v>512</v>
      </c>
      <c r="C156" s="86">
        <v>203.33</v>
      </c>
      <c r="D156" s="86">
        <v>0</v>
      </c>
      <c r="E156" s="87">
        <v>1925</v>
      </c>
      <c r="F156" s="88">
        <f t="shared" si="2"/>
        <v>1254342.77</v>
      </c>
    </row>
    <row r="157" spans="1:6" ht="13.95" customHeight="1">
      <c r="A157" s="80">
        <v>154</v>
      </c>
      <c r="B157" s="84" t="s">
        <v>513</v>
      </c>
      <c r="C157" s="86">
        <v>77.680000000000007</v>
      </c>
      <c r="D157" s="86">
        <v>0</v>
      </c>
      <c r="E157" s="87">
        <v>1925</v>
      </c>
      <c r="F157" s="88">
        <f t="shared" si="2"/>
        <v>479207.92000000004</v>
      </c>
    </row>
    <row r="158" spans="1:6" ht="13.95" customHeight="1">
      <c r="A158" s="80">
        <v>155</v>
      </c>
      <c r="B158" s="84" t="s">
        <v>514</v>
      </c>
      <c r="C158" s="86">
        <v>76.58</v>
      </c>
      <c r="D158" s="86">
        <v>31.23</v>
      </c>
      <c r="E158" s="87">
        <v>1925</v>
      </c>
      <c r="F158" s="88">
        <f t="shared" si="2"/>
        <v>665079.89</v>
      </c>
    </row>
    <row r="159" spans="1:6" ht="13.95" customHeight="1">
      <c r="A159" s="80">
        <v>156</v>
      </c>
      <c r="B159" s="84" t="s">
        <v>515</v>
      </c>
      <c r="C159" s="86">
        <f>126.65-36.15-44.55</f>
        <v>45.95</v>
      </c>
      <c r="D159" s="86">
        <v>44.33</v>
      </c>
      <c r="E159" s="87">
        <v>1925</v>
      </c>
      <c r="F159" s="88">
        <f t="shared" si="2"/>
        <v>556937.32000000007</v>
      </c>
    </row>
    <row r="160" spans="1:6" ht="13.95" customHeight="1">
      <c r="A160" s="80">
        <v>157</v>
      </c>
      <c r="B160" s="84" t="s">
        <v>516</v>
      </c>
      <c r="C160" s="86">
        <v>259.32</v>
      </c>
      <c r="D160" s="86">
        <v>0</v>
      </c>
      <c r="E160" s="87">
        <v>1920</v>
      </c>
      <c r="F160" s="88">
        <f t="shared" si="2"/>
        <v>1599745.0799999998</v>
      </c>
    </row>
    <row r="161" spans="1:6" ht="13.95" customHeight="1">
      <c r="A161" s="80">
        <v>158</v>
      </c>
      <c r="B161" s="84" t="s">
        <v>517</v>
      </c>
      <c r="C161" s="86">
        <v>174.84</v>
      </c>
      <c r="D161" s="86">
        <v>59.75</v>
      </c>
      <c r="E161" s="87">
        <v>1920</v>
      </c>
      <c r="F161" s="88">
        <f t="shared" si="2"/>
        <v>1447185.71</v>
      </c>
    </row>
    <row r="162" spans="1:6" ht="13.95" customHeight="1">
      <c r="A162" s="80">
        <v>159</v>
      </c>
      <c r="B162" s="84" t="s">
        <v>518</v>
      </c>
      <c r="C162" s="86">
        <v>0</v>
      </c>
      <c r="D162" s="86">
        <v>8.16</v>
      </c>
      <c r="E162" s="87">
        <v>1920</v>
      </c>
      <c r="F162" s="88">
        <f t="shared" si="2"/>
        <v>50339.040000000001</v>
      </c>
    </row>
    <row r="163" spans="1:6" ht="13.95" customHeight="1">
      <c r="A163" s="80">
        <v>160</v>
      </c>
      <c r="B163" s="84" t="s">
        <v>519</v>
      </c>
      <c r="C163" s="86">
        <v>82.36</v>
      </c>
      <c r="D163" s="86">
        <v>0</v>
      </c>
      <c r="E163" s="87">
        <v>1910</v>
      </c>
      <c r="F163" s="88">
        <f t="shared" si="2"/>
        <v>508078.83999999997</v>
      </c>
    </row>
    <row r="164" spans="1:6" ht="13.95" customHeight="1">
      <c r="A164" s="80">
        <v>161</v>
      </c>
      <c r="B164" s="84" t="s">
        <v>520</v>
      </c>
      <c r="C164" s="86">
        <f>135.79-39.97</f>
        <v>95.82</v>
      </c>
      <c r="D164" s="86">
        <v>10.56</v>
      </c>
      <c r="E164" s="87">
        <v>1910</v>
      </c>
      <c r="F164" s="88">
        <f t="shared" si="2"/>
        <v>656258.22</v>
      </c>
    </row>
    <row r="165" spans="1:6" ht="13.95" customHeight="1" thickBot="1">
      <c r="A165" s="96">
        <v>162</v>
      </c>
      <c r="B165" s="97" t="s">
        <v>521</v>
      </c>
      <c r="C165" s="98">
        <v>160.88</v>
      </c>
      <c r="D165" s="98">
        <v>0</v>
      </c>
      <c r="E165" s="99">
        <v>1930</v>
      </c>
      <c r="F165" s="100">
        <f t="shared" si="2"/>
        <v>992468.72</v>
      </c>
    </row>
    <row r="166" spans="1:6" s="102" customFormat="1" ht="13.95" customHeight="1" thickBot="1">
      <c r="A166" s="139" t="s">
        <v>1135</v>
      </c>
      <c r="B166" s="140"/>
      <c r="C166" s="140"/>
      <c r="D166" s="140"/>
      <c r="E166" s="141"/>
      <c r="F166" s="101">
        <f>SUM(F4:F165)</f>
        <v>256341690.79999995</v>
      </c>
    </row>
    <row r="167" spans="1:6" s="102" customFormat="1" ht="13.95" customHeight="1">
      <c r="A167" s="103"/>
      <c r="C167" s="104"/>
    </row>
    <row r="168" spans="1:6" s="102" customFormat="1" ht="13.95" customHeight="1">
      <c r="A168" s="103"/>
      <c r="C168" s="105"/>
      <c r="D168" s="105"/>
    </row>
    <row r="169" spans="1:6" s="102" customFormat="1" ht="13.95" customHeight="1">
      <c r="A169" s="103"/>
      <c r="C169" s="104"/>
      <c r="E169" s="106"/>
    </row>
    <row r="170" spans="1:6" s="102" customFormat="1" ht="13.95" customHeight="1">
      <c r="A170" s="103"/>
      <c r="C170" s="104"/>
    </row>
    <row r="171" spans="1:6" s="102" customFormat="1" ht="13.95" customHeight="1">
      <c r="A171" s="103"/>
      <c r="C171" s="104"/>
    </row>
    <row r="172" spans="1:6" s="102" customFormat="1" ht="13.95" customHeight="1">
      <c r="A172" s="103"/>
      <c r="C172" s="104"/>
    </row>
    <row r="173" spans="1:6" s="102" customFormat="1" ht="13.95" customHeight="1">
      <c r="A173" s="103"/>
      <c r="C173" s="104"/>
    </row>
    <row r="174" spans="1:6" s="102" customFormat="1" ht="13.95" customHeight="1">
      <c r="A174" s="103"/>
      <c r="C174" s="104"/>
    </row>
  </sheetData>
  <mergeCells count="3">
    <mergeCell ref="A1:F1"/>
    <mergeCell ref="A2:F2"/>
    <mergeCell ref="A166:E166"/>
  </mergeCells>
  <pageMargins left="0.59055118110236227" right="0.23622047244094491" top="1.0236220472440944" bottom="1.3385826771653544" header="0.55118110236220474" footer="0.78740157480314965"/>
  <pageSetup paperSize="9" scale="79" fitToWidth="0" fitToHeight="0" pageOrder="overThenDown" orientation="portrait" r:id="rId1"/>
  <headerFooter alignWithMargins="0">
    <oddHeader>&amp;C&amp;"Garamond,Pogrubiony"&amp;12ZAŁĄCZNIK B2 / CZĘŚĆ I - 
WYKAZ BUDYNKÓW I BUDOWLI ZARZĄDU BUDYNKÓW MIESZKALNYCH</oddHeader>
    <oddFooter>&amp;CStrona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3"/>
  <sheetViews>
    <sheetView tabSelected="1" view="pageLayout" topLeftCell="A380" zoomScaleNormal="70" zoomScaleSheetLayoutView="115" workbookViewId="0">
      <selection activeCell="B381" sqref="B381"/>
    </sheetView>
  </sheetViews>
  <sheetFormatPr defaultColWidth="8.88671875" defaultRowHeight="16.95" customHeight="1"/>
  <cols>
    <col min="1" max="1" width="6.88671875" style="109" customWidth="1"/>
    <col min="2" max="2" width="44.33203125" style="109" customWidth="1"/>
    <col min="3" max="3" width="18.6640625" style="109" customWidth="1"/>
    <col min="4" max="4" width="18.44140625" style="109" customWidth="1"/>
    <col min="5" max="5" width="13.88671875" style="109" customWidth="1"/>
    <col min="6" max="6" width="15.44140625" style="109" bestFit="1" customWidth="1"/>
    <col min="7" max="7" width="8.88671875" style="109"/>
    <col min="8" max="8" width="15.33203125" style="109" bestFit="1" customWidth="1"/>
    <col min="9" max="16384" width="8.88671875" style="109"/>
  </cols>
  <sheetData>
    <row r="1" spans="1:6" ht="16.95" customHeight="1">
      <c r="A1" s="143" t="s">
        <v>905</v>
      </c>
      <c r="B1" s="144"/>
      <c r="C1" s="144"/>
      <c r="D1" s="144"/>
      <c r="E1" s="144"/>
      <c r="F1" s="145"/>
    </row>
    <row r="2" spans="1:6" ht="34.950000000000003" customHeight="1">
      <c r="A2" s="136" t="s">
        <v>522</v>
      </c>
      <c r="B2" s="137"/>
      <c r="C2" s="137"/>
      <c r="D2" s="137"/>
      <c r="E2" s="137"/>
      <c r="F2" s="138"/>
    </row>
    <row r="3" spans="1:6" ht="52.2" customHeight="1">
      <c r="A3" s="110" t="s">
        <v>523</v>
      </c>
      <c r="B3" s="81" t="s">
        <v>357</v>
      </c>
      <c r="C3" s="81" t="s">
        <v>358</v>
      </c>
      <c r="D3" s="81" t="s">
        <v>359</v>
      </c>
      <c r="E3" s="82" t="s">
        <v>360</v>
      </c>
      <c r="F3" s="83" t="s">
        <v>1136</v>
      </c>
    </row>
    <row r="4" spans="1:6" ht="16.95" customHeight="1">
      <c r="A4" s="110">
        <v>1</v>
      </c>
      <c r="B4" s="89" t="s">
        <v>524</v>
      </c>
      <c r="C4" s="94">
        <v>205.54</v>
      </c>
      <c r="D4" s="94">
        <v>0</v>
      </c>
      <c r="E4" s="95">
        <v>1956</v>
      </c>
      <c r="F4" s="111">
        <f>SUM(C4:D4)*6169</f>
        <v>1267976.26</v>
      </c>
    </row>
    <row r="5" spans="1:6" ht="16.95" customHeight="1">
      <c r="A5" s="110">
        <v>2</v>
      </c>
      <c r="B5" s="89" t="s">
        <v>525</v>
      </c>
      <c r="C5" s="94">
        <v>111.24</v>
      </c>
      <c r="D5" s="94">
        <v>0</v>
      </c>
      <c r="E5" s="95">
        <v>1960</v>
      </c>
      <c r="F5" s="111">
        <f t="shared" ref="F5:F68" si="0">SUM(C5:D5)*6169</f>
        <v>686239.55999999994</v>
      </c>
    </row>
    <row r="6" spans="1:6" ht="16.95" customHeight="1">
      <c r="A6" s="110">
        <v>3</v>
      </c>
      <c r="B6" s="89" t="s">
        <v>526</v>
      </c>
      <c r="C6" s="94">
        <v>36.36</v>
      </c>
      <c r="D6" s="94">
        <v>0</v>
      </c>
      <c r="E6" s="95">
        <v>1925</v>
      </c>
      <c r="F6" s="111">
        <f t="shared" si="0"/>
        <v>224304.84</v>
      </c>
    </row>
    <row r="7" spans="1:6" ht="16.95" customHeight="1">
      <c r="A7" s="110">
        <v>4</v>
      </c>
      <c r="B7" s="89" t="s">
        <v>527</v>
      </c>
      <c r="C7" s="94">
        <v>810.07</v>
      </c>
      <c r="D7" s="94">
        <v>0</v>
      </c>
      <c r="E7" s="95">
        <v>1964</v>
      </c>
      <c r="F7" s="111">
        <f t="shared" si="0"/>
        <v>4997321.83</v>
      </c>
    </row>
    <row r="8" spans="1:6" ht="16.95" customHeight="1">
      <c r="A8" s="110">
        <v>5</v>
      </c>
      <c r="B8" s="89" t="s">
        <v>528</v>
      </c>
      <c r="C8" s="94">
        <v>0</v>
      </c>
      <c r="D8" s="94">
        <v>293.14758</v>
      </c>
      <c r="E8" s="95"/>
      <c r="F8" s="111">
        <f t="shared" si="0"/>
        <v>1808427.42102</v>
      </c>
    </row>
    <row r="9" spans="1:6" ht="16.95" customHeight="1">
      <c r="A9" s="110">
        <v>6</v>
      </c>
      <c r="B9" s="89" t="s">
        <v>529</v>
      </c>
      <c r="C9" s="94">
        <v>286.39</v>
      </c>
      <c r="D9" s="94">
        <v>0</v>
      </c>
      <c r="E9" s="95">
        <v>1962</v>
      </c>
      <c r="F9" s="111">
        <f t="shared" si="0"/>
        <v>1766739.91</v>
      </c>
    </row>
    <row r="10" spans="1:6" ht="16.95" customHeight="1">
      <c r="A10" s="110">
        <v>7</v>
      </c>
      <c r="B10" s="89" t="s">
        <v>530</v>
      </c>
      <c r="C10" s="94">
        <f>1332.52-50.51</f>
        <v>1282.01</v>
      </c>
      <c r="D10" s="94">
        <v>0</v>
      </c>
      <c r="E10" s="95">
        <v>1962</v>
      </c>
      <c r="F10" s="111">
        <f t="shared" si="0"/>
        <v>7908719.6899999995</v>
      </c>
    </row>
    <row r="11" spans="1:6" ht="16.95" customHeight="1">
      <c r="A11" s="110">
        <v>8</v>
      </c>
      <c r="B11" s="89" t="s">
        <v>531</v>
      </c>
      <c r="C11" s="94">
        <v>479.6</v>
      </c>
      <c r="D11" s="94">
        <v>0</v>
      </c>
      <c r="E11" s="95">
        <v>1963</v>
      </c>
      <c r="F11" s="111">
        <f t="shared" si="0"/>
        <v>2958652.4000000004</v>
      </c>
    </row>
    <row r="12" spans="1:6" ht="16.95" customHeight="1">
      <c r="A12" s="110">
        <v>9</v>
      </c>
      <c r="B12" s="89" t="s">
        <v>532</v>
      </c>
      <c r="C12" s="94">
        <f>438.9-53.36-40.82-41.25</f>
        <v>303.46999999999997</v>
      </c>
      <c r="D12" s="94">
        <v>0</v>
      </c>
      <c r="E12" s="95">
        <v>1963</v>
      </c>
      <c r="F12" s="111">
        <f t="shared" si="0"/>
        <v>1872106.4299999997</v>
      </c>
    </row>
    <row r="13" spans="1:6" ht="16.95" customHeight="1">
      <c r="A13" s="110">
        <v>10</v>
      </c>
      <c r="B13" s="89" t="s">
        <v>533</v>
      </c>
      <c r="C13" s="94">
        <f>489.9-41.16</f>
        <v>448.74</v>
      </c>
      <c r="D13" s="94">
        <v>0</v>
      </c>
      <c r="E13" s="95">
        <v>1963</v>
      </c>
      <c r="F13" s="111">
        <f t="shared" si="0"/>
        <v>2768277.06</v>
      </c>
    </row>
    <row r="14" spans="1:6" ht="16.95" customHeight="1">
      <c r="A14" s="110">
        <v>11</v>
      </c>
      <c r="B14" s="89" t="s">
        <v>534</v>
      </c>
      <c r="C14" s="94">
        <f>608.5-39.38-39.34</f>
        <v>529.78</v>
      </c>
      <c r="D14" s="94">
        <v>0</v>
      </c>
      <c r="E14" s="95">
        <v>1962</v>
      </c>
      <c r="F14" s="111">
        <f t="shared" si="0"/>
        <v>3268212.82</v>
      </c>
    </row>
    <row r="15" spans="1:6" ht="16.95" customHeight="1">
      <c r="A15" s="110">
        <v>12</v>
      </c>
      <c r="B15" s="89" t="s">
        <v>535</v>
      </c>
      <c r="C15" s="94">
        <f>658.81-38.94</f>
        <v>619.86999999999989</v>
      </c>
      <c r="D15" s="94">
        <v>0</v>
      </c>
      <c r="E15" s="95">
        <v>1963</v>
      </c>
      <c r="F15" s="111">
        <f t="shared" si="0"/>
        <v>3823978.0299999993</v>
      </c>
    </row>
    <row r="16" spans="1:6" ht="16.95" customHeight="1">
      <c r="A16" s="110">
        <v>13</v>
      </c>
      <c r="B16" s="89" t="s">
        <v>536</v>
      </c>
      <c r="C16" s="94">
        <f>946.07-53.12</f>
        <v>892.95</v>
      </c>
      <c r="D16" s="94">
        <v>0</v>
      </c>
      <c r="E16" s="95">
        <v>1963</v>
      </c>
      <c r="F16" s="111">
        <f t="shared" si="0"/>
        <v>5508608.5500000007</v>
      </c>
    </row>
    <row r="17" spans="1:6" ht="16.95" customHeight="1">
      <c r="A17" s="110">
        <v>14</v>
      </c>
      <c r="B17" s="89" t="s">
        <v>537</v>
      </c>
      <c r="C17" s="94">
        <v>436.28</v>
      </c>
      <c r="D17" s="94">
        <v>0</v>
      </c>
      <c r="E17" s="95">
        <v>1889</v>
      </c>
      <c r="F17" s="111">
        <f t="shared" si="0"/>
        <v>2691411.32</v>
      </c>
    </row>
    <row r="18" spans="1:6" ht="16.95" customHeight="1">
      <c r="A18" s="110">
        <v>15</v>
      </c>
      <c r="B18" s="89" t="s">
        <v>538</v>
      </c>
      <c r="C18" s="94">
        <v>211.24</v>
      </c>
      <c r="D18" s="94">
        <v>0</v>
      </c>
      <c r="E18" s="95">
        <v>1919</v>
      </c>
      <c r="F18" s="111">
        <f t="shared" si="0"/>
        <v>1303139.56</v>
      </c>
    </row>
    <row r="19" spans="1:6" ht="16.95" customHeight="1">
      <c r="A19" s="110">
        <v>16</v>
      </c>
      <c r="B19" s="89" t="s">
        <v>539</v>
      </c>
      <c r="C19" s="94">
        <v>217.33</v>
      </c>
      <c r="D19" s="94">
        <v>0</v>
      </c>
      <c r="E19" s="95">
        <v>1919</v>
      </c>
      <c r="F19" s="111">
        <f t="shared" si="0"/>
        <v>1340708.77</v>
      </c>
    </row>
    <row r="20" spans="1:6" ht="16.95" customHeight="1">
      <c r="A20" s="110">
        <v>17</v>
      </c>
      <c r="B20" s="89" t="s">
        <v>540</v>
      </c>
      <c r="C20" s="94">
        <v>550.71</v>
      </c>
      <c r="D20" s="94">
        <v>0</v>
      </c>
      <c r="E20" s="95">
        <v>1954</v>
      </c>
      <c r="F20" s="111">
        <f t="shared" si="0"/>
        <v>3397329.99</v>
      </c>
    </row>
    <row r="21" spans="1:6" ht="16.95" customHeight="1">
      <c r="A21" s="110">
        <v>18</v>
      </c>
      <c r="B21" s="89" t="s">
        <v>541</v>
      </c>
      <c r="C21" s="94">
        <v>467.06</v>
      </c>
      <c r="D21" s="94">
        <v>0</v>
      </c>
      <c r="E21" s="95">
        <v>1954</v>
      </c>
      <c r="F21" s="111">
        <f t="shared" si="0"/>
        <v>2881293.14</v>
      </c>
    </row>
    <row r="22" spans="1:6" ht="16.95" customHeight="1">
      <c r="A22" s="110">
        <v>19</v>
      </c>
      <c r="B22" s="89" t="s">
        <v>542</v>
      </c>
      <c r="C22" s="94">
        <v>194.11</v>
      </c>
      <c r="D22" s="94">
        <v>0</v>
      </c>
      <c r="E22" s="95">
        <v>1920</v>
      </c>
      <c r="F22" s="111">
        <f t="shared" si="0"/>
        <v>1197464.5900000001</v>
      </c>
    </row>
    <row r="23" spans="1:6" ht="16.95" customHeight="1">
      <c r="A23" s="110">
        <v>20</v>
      </c>
      <c r="B23" s="89" t="s">
        <v>543</v>
      </c>
      <c r="C23" s="94">
        <f>341.83-45.79</f>
        <v>296.03999999999996</v>
      </c>
      <c r="D23" s="94">
        <v>0</v>
      </c>
      <c r="E23" s="95">
        <v>1955</v>
      </c>
      <c r="F23" s="111">
        <f t="shared" si="0"/>
        <v>1826270.7599999998</v>
      </c>
    </row>
    <row r="24" spans="1:6" ht="16.95" customHeight="1">
      <c r="A24" s="110">
        <v>21</v>
      </c>
      <c r="B24" s="89" t="s">
        <v>544</v>
      </c>
      <c r="C24" s="94">
        <v>321.44</v>
      </c>
      <c r="D24" s="94">
        <v>0</v>
      </c>
      <c r="E24" s="95">
        <v>1966</v>
      </c>
      <c r="F24" s="111">
        <f t="shared" si="0"/>
        <v>1982963.3599999999</v>
      </c>
    </row>
    <row r="25" spans="1:6" ht="16.95" customHeight="1">
      <c r="A25" s="110">
        <v>22</v>
      </c>
      <c r="B25" s="89" t="s">
        <v>545</v>
      </c>
      <c r="C25" s="94">
        <v>305.33999999999997</v>
      </c>
      <c r="D25" s="94">
        <v>0</v>
      </c>
      <c r="E25" s="95">
        <v>1966</v>
      </c>
      <c r="F25" s="111">
        <f t="shared" si="0"/>
        <v>1883642.4599999997</v>
      </c>
    </row>
    <row r="26" spans="1:6" ht="16.95" customHeight="1">
      <c r="A26" s="110">
        <v>23</v>
      </c>
      <c r="B26" s="89" t="s">
        <v>546</v>
      </c>
      <c r="C26" s="94">
        <v>352.8</v>
      </c>
      <c r="D26" s="94">
        <v>18.63</v>
      </c>
      <c r="E26" s="95">
        <v>1964</v>
      </c>
      <c r="F26" s="111">
        <f t="shared" si="0"/>
        <v>2291351.67</v>
      </c>
    </row>
    <row r="27" spans="1:6" ht="16.95" customHeight="1">
      <c r="A27" s="110">
        <v>24</v>
      </c>
      <c r="B27" s="89" t="s">
        <v>547</v>
      </c>
      <c r="C27" s="94">
        <f>355.53-42.18</f>
        <v>313.34999999999997</v>
      </c>
      <c r="D27" s="94">
        <v>0</v>
      </c>
      <c r="E27" s="95">
        <v>1966</v>
      </c>
      <c r="F27" s="111">
        <f t="shared" si="0"/>
        <v>1933056.1499999997</v>
      </c>
    </row>
    <row r="28" spans="1:6" ht="16.95" customHeight="1">
      <c r="A28" s="110">
        <v>25</v>
      </c>
      <c r="B28" s="89" t="s">
        <v>548</v>
      </c>
      <c r="C28" s="94">
        <f>578.05-0.09-42.56-42.38</f>
        <v>493.01999999999987</v>
      </c>
      <c r="D28" s="94">
        <v>0</v>
      </c>
      <c r="E28" s="95">
        <v>1965</v>
      </c>
      <c r="F28" s="111">
        <f t="shared" si="0"/>
        <v>3041440.379999999</v>
      </c>
    </row>
    <row r="29" spans="1:6" ht="16.95" customHeight="1">
      <c r="A29" s="110">
        <v>26</v>
      </c>
      <c r="B29" s="89" t="s">
        <v>549</v>
      </c>
      <c r="C29" s="94">
        <f>708.89-51.75</f>
        <v>657.14</v>
      </c>
      <c r="D29" s="94">
        <v>0</v>
      </c>
      <c r="E29" s="95">
        <v>1962</v>
      </c>
      <c r="F29" s="111">
        <f t="shared" si="0"/>
        <v>4053896.6599999997</v>
      </c>
    </row>
    <row r="30" spans="1:6" ht="16.95" customHeight="1">
      <c r="A30" s="110">
        <v>27</v>
      </c>
      <c r="B30" s="89" t="s">
        <v>550</v>
      </c>
      <c r="C30" s="94">
        <v>723.8</v>
      </c>
      <c r="D30" s="94">
        <v>0</v>
      </c>
      <c r="E30" s="95">
        <v>1962</v>
      </c>
      <c r="F30" s="111">
        <f t="shared" si="0"/>
        <v>4465122.1999999993</v>
      </c>
    </row>
    <row r="31" spans="1:6" ht="16.95" customHeight="1">
      <c r="A31" s="110">
        <v>28</v>
      </c>
      <c r="B31" s="89" t="s">
        <v>551</v>
      </c>
      <c r="C31" s="94">
        <f>689.86-33.81</f>
        <v>656.05</v>
      </c>
      <c r="D31" s="94">
        <v>0</v>
      </c>
      <c r="E31" s="95">
        <v>1962</v>
      </c>
      <c r="F31" s="111">
        <f t="shared" si="0"/>
        <v>4047172.4499999997</v>
      </c>
    </row>
    <row r="32" spans="1:6" ht="16.95" customHeight="1">
      <c r="A32" s="110">
        <v>29</v>
      </c>
      <c r="B32" s="89" t="s">
        <v>552</v>
      </c>
      <c r="C32" s="94">
        <v>740.46</v>
      </c>
      <c r="D32" s="94">
        <v>0</v>
      </c>
      <c r="E32" s="95">
        <v>1980</v>
      </c>
      <c r="F32" s="111">
        <f t="shared" si="0"/>
        <v>4567897.74</v>
      </c>
    </row>
    <row r="33" spans="1:6" ht="16.95" customHeight="1">
      <c r="A33" s="110">
        <v>30</v>
      </c>
      <c r="B33" s="89" t="s">
        <v>553</v>
      </c>
      <c r="C33" s="94">
        <f>129.12-45.09</f>
        <v>84.03</v>
      </c>
      <c r="D33" s="94">
        <v>0</v>
      </c>
      <c r="E33" s="95">
        <v>1958</v>
      </c>
      <c r="F33" s="111">
        <f t="shared" si="0"/>
        <v>518381.07</v>
      </c>
    </row>
    <row r="34" spans="1:6" ht="16.95" customHeight="1">
      <c r="A34" s="110">
        <v>31</v>
      </c>
      <c r="B34" s="89" t="s">
        <v>554</v>
      </c>
      <c r="C34" s="94">
        <v>172.25</v>
      </c>
      <c r="D34" s="94">
        <v>0</v>
      </c>
      <c r="E34" s="95">
        <v>1957</v>
      </c>
      <c r="F34" s="111">
        <f t="shared" si="0"/>
        <v>1062610.25</v>
      </c>
    </row>
    <row r="35" spans="1:6" ht="16.95" customHeight="1">
      <c r="A35" s="110">
        <v>32</v>
      </c>
      <c r="B35" s="89" t="s">
        <v>555</v>
      </c>
      <c r="C35" s="94">
        <f>221.05-23.03</f>
        <v>198.02</v>
      </c>
      <c r="D35" s="94">
        <v>35.700000000000003</v>
      </c>
      <c r="E35" s="95">
        <v>1800</v>
      </c>
      <c r="F35" s="111">
        <f t="shared" si="0"/>
        <v>1441818.6800000002</v>
      </c>
    </row>
    <row r="36" spans="1:6" ht="16.95" customHeight="1">
      <c r="A36" s="110">
        <v>33</v>
      </c>
      <c r="B36" s="89" t="s">
        <v>556</v>
      </c>
      <c r="C36" s="94">
        <v>113.64</v>
      </c>
      <c r="D36" s="94">
        <v>280.38</v>
      </c>
      <c r="E36" s="95">
        <v>1920</v>
      </c>
      <c r="F36" s="111">
        <f t="shared" si="0"/>
        <v>2430709.38</v>
      </c>
    </row>
    <row r="37" spans="1:6" ht="16.95" customHeight="1">
      <c r="A37" s="110">
        <v>34</v>
      </c>
      <c r="B37" s="89" t="s">
        <v>557</v>
      </c>
      <c r="C37" s="94">
        <v>253.9</v>
      </c>
      <c r="D37" s="94">
        <v>176.34</v>
      </c>
      <c r="E37" s="95">
        <v>1920</v>
      </c>
      <c r="F37" s="111">
        <f t="shared" si="0"/>
        <v>2654150.56</v>
      </c>
    </row>
    <row r="38" spans="1:6" ht="16.95" customHeight="1">
      <c r="A38" s="110">
        <v>35</v>
      </c>
      <c r="B38" s="89" t="s">
        <v>558</v>
      </c>
      <c r="C38" s="94">
        <f>1353.09-84.85</f>
        <v>1268.24</v>
      </c>
      <c r="D38" s="94">
        <v>558.42999999999995</v>
      </c>
      <c r="E38" s="95">
        <v>1932</v>
      </c>
      <c r="F38" s="111">
        <f t="shared" si="0"/>
        <v>11268727.23</v>
      </c>
    </row>
    <row r="39" spans="1:6" ht="16.95" customHeight="1">
      <c r="A39" s="110">
        <v>36</v>
      </c>
      <c r="B39" s="89" t="s">
        <v>559</v>
      </c>
      <c r="C39" s="94">
        <v>276.12</v>
      </c>
      <c r="D39" s="94">
        <v>143.56</v>
      </c>
      <c r="E39" s="95">
        <v>1920</v>
      </c>
      <c r="F39" s="111">
        <f t="shared" si="0"/>
        <v>2589005.92</v>
      </c>
    </row>
    <row r="40" spans="1:6" ht="16.95" customHeight="1">
      <c r="A40" s="110">
        <v>37</v>
      </c>
      <c r="B40" s="89" t="s">
        <v>560</v>
      </c>
      <c r="C40" s="94">
        <v>618.24</v>
      </c>
      <c r="D40" s="94">
        <v>462.76</v>
      </c>
      <c r="E40" s="95">
        <v>1964</v>
      </c>
      <c r="F40" s="111">
        <f t="shared" si="0"/>
        <v>6668689</v>
      </c>
    </row>
    <row r="41" spans="1:6" ht="16.95" customHeight="1">
      <c r="A41" s="110">
        <v>38</v>
      </c>
      <c r="B41" s="89" t="s">
        <v>561</v>
      </c>
      <c r="C41" s="94">
        <v>129.72999999999999</v>
      </c>
      <c r="D41" s="94">
        <v>27.67</v>
      </c>
      <c r="E41" s="95">
        <v>1905</v>
      </c>
      <c r="F41" s="111">
        <f t="shared" si="0"/>
        <v>971000.59999999986</v>
      </c>
    </row>
    <row r="42" spans="1:6" ht="16.95" customHeight="1">
      <c r="A42" s="110">
        <v>39</v>
      </c>
      <c r="B42" s="89" t="s">
        <v>562</v>
      </c>
      <c r="C42" s="94">
        <v>297.32</v>
      </c>
      <c r="D42" s="94">
        <v>0</v>
      </c>
      <c r="E42" s="95">
        <v>1895</v>
      </c>
      <c r="F42" s="111">
        <f t="shared" si="0"/>
        <v>1834167.0799999998</v>
      </c>
    </row>
    <row r="43" spans="1:6" ht="16.95" customHeight="1">
      <c r="A43" s="110">
        <v>40</v>
      </c>
      <c r="B43" s="89" t="s">
        <v>563</v>
      </c>
      <c r="C43" s="94">
        <v>96.44</v>
      </c>
      <c r="D43" s="94">
        <v>0</v>
      </c>
      <c r="E43" s="95">
        <v>1945</v>
      </c>
      <c r="F43" s="111">
        <f t="shared" si="0"/>
        <v>594938.36</v>
      </c>
    </row>
    <row r="44" spans="1:6" ht="16.95" customHeight="1">
      <c r="A44" s="110">
        <v>41</v>
      </c>
      <c r="B44" s="89" t="s">
        <v>564</v>
      </c>
      <c r="C44" s="94">
        <v>179.11</v>
      </c>
      <c r="D44" s="94">
        <v>0</v>
      </c>
      <c r="E44" s="95">
        <v>1935</v>
      </c>
      <c r="F44" s="111">
        <f t="shared" si="0"/>
        <v>1104929.5900000001</v>
      </c>
    </row>
    <row r="45" spans="1:6" ht="16.95" customHeight="1">
      <c r="A45" s="110">
        <v>42</v>
      </c>
      <c r="B45" s="89" t="s">
        <v>565</v>
      </c>
      <c r="C45" s="94">
        <v>274.44</v>
      </c>
      <c r="D45" s="94">
        <v>0</v>
      </c>
      <c r="E45" s="95">
        <v>1912</v>
      </c>
      <c r="F45" s="111">
        <f t="shared" si="0"/>
        <v>1693020.3599999999</v>
      </c>
    </row>
    <row r="46" spans="1:6" ht="16.95" customHeight="1">
      <c r="A46" s="110">
        <v>43</v>
      </c>
      <c r="B46" s="89" t="s">
        <v>566</v>
      </c>
      <c r="C46" s="94">
        <v>211.25</v>
      </c>
      <c r="D46" s="94">
        <v>0</v>
      </c>
      <c r="E46" s="95">
        <v>1920</v>
      </c>
      <c r="F46" s="111">
        <f t="shared" si="0"/>
        <v>1303201.25</v>
      </c>
    </row>
    <row r="47" spans="1:6" ht="16.95" customHeight="1">
      <c r="A47" s="110">
        <v>44</v>
      </c>
      <c r="B47" s="89" t="s">
        <v>567</v>
      </c>
      <c r="C47" s="94">
        <f>338.59-63.84</f>
        <v>274.75</v>
      </c>
      <c r="D47" s="94">
        <v>0</v>
      </c>
      <c r="E47" s="95">
        <v>1920</v>
      </c>
      <c r="F47" s="111">
        <f t="shared" si="0"/>
        <v>1694932.75</v>
      </c>
    </row>
    <row r="48" spans="1:6" ht="16.95" customHeight="1">
      <c r="A48" s="110">
        <v>45</v>
      </c>
      <c r="B48" s="89" t="s">
        <v>568</v>
      </c>
      <c r="C48" s="94">
        <v>600.46</v>
      </c>
      <c r="D48" s="94">
        <v>0</v>
      </c>
      <c r="E48" s="95">
        <v>1960</v>
      </c>
      <c r="F48" s="111">
        <f t="shared" si="0"/>
        <v>3704237.74</v>
      </c>
    </row>
    <row r="49" spans="1:6" ht="16.95" customHeight="1">
      <c r="A49" s="110">
        <v>46</v>
      </c>
      <c r="B49" s="89" t="s">
        <v>569</v>
      </c>
      <c r="C49" s="94">
        <f>238.53-105.13</f>
        <v>133.4</v>
      </c>
      <c r="D49" s="94">
        <v>0</v>
      </c>
      <c r="E49" s="95">
        <v>1930</v>
      </c>
      <c r="F49" s="111">
        <f t="shared" si="0"/>
        <v>822944.60000000009</v>
      </c>
    </row>
    <row r="50" spans="1:6" ht="16.95" customHeight="1">
      <c r="A50" s="110">
        <v>47</v>
      </c>
      <c r="B50" s="89" t="s">
        <v>570</v>
      </c>
      <c r="C50" s="94">
        <v>48.27</v>
      </c>
      <c r="D50" s="94">
        <f>54.11-10.45</f>
        <v>43.66</v>
      </c>
      <c r="E50" s="95">
        <v>1925</v>
      </c>
      <c r="F50" s="111">
        <f t="shared" si="0"/>
        <v>567116.17000000004</v>
      </c>
    </row>
    <row r="51" spans="1:6" ht="16.95" customHeight="1">
      <c r="A51" s="110">
        <v>48</v>
      </c>
      <c r="B51" s="89" t="s">
        <v>571</v>
      </c>
      <c r="C51" s="94">
        <v>213.26</v>
      </c>
      <c r="D51" s="94">
        <v>0</v>
      </c>
      <c r="E51" s="95">
        <v>1924</v>
      </c>
      <c r="F51" s="111">
        <f t="shared" si="0"/>
        <v>1315600.94</v>
      </c>
    </row>
    <row r="52" spans="1:6" ht="16.95" customHeight="1">
      <c r="A52" s="110">
        <v>49</v>
      </c>
      <c r="B52" s="89" t="s">
        <v>572</v>
      </c>
      <c r="C52" s="94">
        <v>0</v>
      </c>
      <c r="D52" s="94">
        <v>388.02</v>
      </c>
      <c r="E52" s="95"/>
      <c r="F52" s="111">
        <f t="shared" si="0"/>
        <v>2393695.38</v>
      </c>
    </row>
    <row r="53" spans="1:6" ht="16.95" customHeight="1">
      <c r="A53" s="110">
        <v>50</v>
      </c>
      <c r="B53" s="89" t="s">
        <v>573</v>
      </c>
      <c r="C53" s="94">
        <v>38.97</v>
      </c>
      <c r="D53" s="94">
        <v>21.38</v>
      </c>
      <c r="E53" s="95">
        <v>1920</v>
      </c>
      <c r="F53" s="111">
        <f t="shared" si="0"/>
        <v>372299.14999999997</v>
      </c>
    </row>
    <row r="54" spans="1:6" ht="16.95" customHeight="1">
      <c r="A54" s="110">
        <v>51</v>
      </c>
      <c r="B54" s="89" t="s">
        <v>574</v>
      </c>
      <c r="C54" s="94">
        <v>209.42</v>
      </c>
      <c r="D54" s="94">
        <v>0</v>
      </c>
      <c r="E54" s="95">
        <v>1920</v>
      </c>
      <c r="F54" s="111">
        <f t="shared" si="0"/>
        <v>1291911.98</v>
      </c>
    </row>
    <row r="55" spans="1:6" ht="16.95" customHeight="1">
      <c r="A55" s="110">
        <v>52</v>
      </c>
      <c r="B55" s="89" t="s">
        <v>575</v>
      </c>
      <c r="C55" s="94">
        <v>446.62</v>
      </c>
      <c r="D55" s="94">
        <v>272.35000000000002</v>
      </c>
      <c r="E55" s="95">
        <v>1925</v>
      </c>
      <c r="F55" s="111">
        <f t="shared" si="0"/>
        <v>4435325.9300000006</v>
      </c>
    </row>
    <row r="56" spans="1:6" ht="16.95" customHeight="1">
      <c r="A56" s="110">
        <v>53</v>
      </c>
      <c r="B56" s="89" t="s">
        <v>576</v>
      </c>
      <c r="C56" s="94">
        <v>655.57</v>
      </c>
      <c r="D56" s="94">
        <v>0</v>
      </c>
      <c r="E56" s="95">
        <v>1925</v>
      </c>
      <c r="F56" s="111">
        <f t="shared" si="0"/>
        <v>4044211.3300000005</v>
      </c>
    </row>
    <row r="57" spans="1:6" ht="16.95" customHeight="1">
      <c r="A57" s="110">
        <v>54</v>
      </c>
      <c r="B57" s="89" t="s">
        <v>577</v>
      </c>
      <c r="C57" s="94">
        <v>362.6</v>
      </c>
      <c r="D57" s="94">
        <v>24.17</v>
      </c>
      <c r="E57" s="95">
        <v>1920</v>
      </c>
      <c r="F57" s="111">
        <f t="shared" si="0"/>
        <v>2385984.1300000004</v>
      </c>
    </row>
    <row r="58" spans="1:6" ht="16.95" customHeight="1">
      <c r="A58" s="110">
        <v>55</v>
      </c>
      <c r="B58" s="89" t="s">
        <v>578</v>
      </c>
      <c r="C58" s="94">
        <v>548.79999999999995</v>
      </c>
      <c r="D58" s="94">
        <v>0</v>
      </c>
      <c r="E58" s="95">
        <v>1960</v>
      </c>
      <c r="F58" s="111">
        <f t="shared" si="0"/>
        <v>3385547.1999999997</v>
      </c>
    </row>
    <row r="59" spans="1:6" ht="16.95" customHeight="1">
      <c r="A59" s="110">
        <v>56</v>
      </c>
      <c r="B59" s="89" t="s">
        <v>579</v>
      </c>
      <c r="C59" s="94">
        <v>302.17</v>
      </c>
      <c r="D59" s="94">
        <v>0</v>
      </c>
      <c r="E59" s="95">
        <v>1950</v>
      </c>
      <c r="F59" s="111">
        <f t="shared" si="0"/>
        <v>1864086.7300000002</v>
      </c>
    </row>
    <row r="60" spans="1:6" ht="16.95" customHeight="1">
      <c r="A60" s="110">
        <v>57</v>
      </c>
      <c r="B60" s="89" t="s">
        <v>580</v>
      </c>
      <c r="C60" s="94">
        <v>178.25</v>
      </c>
      <c r="D60" s="94">
        <v>0</v>
      </c>
      <c r="E60" s="95">
        <v>1950</v>
      </c>
      <c r="F60" s="111">
        <f t="shared" si="0"/>
        <v>1099624.25</v>
      </c>
    </row>
    <row r="61" spans="1:6" ht="16.95" customHeight="1">
      <c r="A61" s="110">
        <v>58</v>
      </c>
      <c r="B61" s="89" t="s">
        <v>581</v>
      </c>
      <c r="C61" s="94">
        <v>230.1</v>
      </c>
      <c r="D61" s="94">
        <v>0</v>
      </c>
      <c r="E61" s="95">
        <v>1950</v>
      </c>
      <c r="F61" s="111">
        <f t="shared" si="0"/>
        <v>1419486.9</v>
      </c>
    </row>
    <row r="62" spans="1:6" ht="16.95" customHeight="1">
      <c r="A62" s="110">
        <v>59</v>
      </c>
      <c r="B62" s="89" t="s">
        <v>582</v>
      </c>
      <c r="C62" s="94">
        <v>292.95999999999998</v>
      </c>
      <c r="D62" s="94">
        <v>0</v>
      </c>
      <c r="E62" s="95">
        <v>1959</v>
      </c>
      <c r="F62" s="111">
        <f t="shared" si="0"/>
        <v>1807270.2399999998</v>
      </c>
    </row>
    <row r="63" spans="1:6" ht="16.95" customHeight="1">
      <c r="A63" s="110">
        <v>60</v>
      </c>
      <c r="B63" s="89" t="s">
        <v>583</v>
      </c>
      <c r="C63" s="94">
        <v>655.29999999999995</v>
      </c>
      <c r="D63" s="94">
        <v>0</v>
      </c>
      <c r="E63" s="95">
        <v>1955</v>
      </c>
      <c r="F63" s="111">
        <f t="shared" si="0"/>
        <v>4042545.6999999997</v>
      </c>
    </row>
    <row r="64" spans="1:6" ht="16.95" customHeight="1">
      <c r="A64" s="110">
        <v>61</v>
      </c>
      <c r="B64" s="89" t="s">
        <v>584</v>
      </c>
      <c r="C64" s="94">
        <v>161.88999999999999</v>
      </c>
      <c r="D64" s="94">
        <v>0</v>
      </c>
      <c r="E64" s="95">
        <v>1990</v>
      </c>
      <c r="F64" s="111">
        <f t="shared" si="0"/>
        <v>998699.40999999992</v>
      </c>
    </row>
    <row r="65" spans="1:6" ht="16.95" customHeight="1">
      <c r="A65" s="110">
        <v>62</v>
      </c>
      <c r="B65" s="89" t="s">
        <v>585</v>
      </c>
      <c r="C65" s="94">
        <v>178.44291000000001</v>
      </c>
      <c r="D65" s="94">
        <v>0</v>
      </c>
      <c r="E65" s="95">
        <v>1925</v>
      </c>
      <c r="F65" s="111">
        <f t="shared" si="0"/>
        <v>1100814.3117900002</v>
      </c>
    </row>
    <row r="66" spans="1:6" ht="16.95" customHeight="1">
      <c r="A66" s="110">
        <v>63</v>
      </c>
      <c r="B66" s="89" t="s">
        <v>586</v>
      </c>
      <c r="C66" s="94">
        <f>431.56-43.38</f>
        <v>388.18</v>
      </c>
      <c r="D66" s="94">
        <v>0</v>
      </c>
      <c r="E66" s="95">
        <v>1954</v>
      </c>
      <c r="F66" s="111">
        <f t="shared" si="0"/>
        <v>2394682.42</v>
      </c>
    </row>
    <row r="67" spans="1:6" ht="16.95" customHeight="1">
      <c r="A67" s="110">
        <v>64</v>
      </c>
      <c r="B67" s="89" t="s">
        <v>587</v>
      </c>
      <c r="C67" s="94">
        <v>443.28</v>
      </c>
      <c r="D67" s="94">
        <v>11.4</v>
      </c>
      <c r="E67" s="95">
        <v>1953</v>
      </c>
      <c r="F67" s="111">
        <f t="shared" si="0"/>
        <v>2804920.9199999995</v>
      </c>
    </row>
    <row r="68" spans="1:6" ht="16.95" customHeight="1">
      <c r="A68" s="110">
        <v>65</v>
      </c>
      <c r="B68" s="89" t="s">
        <v>588</v>
      </c>
      <c r="C68" s="94">
        <f>113.41-35.85</f>
        <v>77.56</v>
      </c>
      <c r="D68" s="94">
        <v>0</v>
      </c>
      <c r="E68" s="95">
        <v>1956</v>
      </c>
      <c r="F68" s="111">
        <f t="shared" si="0"/>
        <v>478467.64</v>
      </c>
    </row>
    <row r="69" spans="1:6" ht="16.95" customHeight="1">
      <c r="A69" s="110">
        <v>66</v>
      </c>
      <c r="B69" s="89" t="s">
        <v>589</v>
      </c>
      <c r="C69" s="94">
        <v>157.58000000000001</v>
      </c>
      <c r="D69" s="94">
        <v>0</v>
      </c>
      <c r="E69" s="95">
        <v>1954</v>
      </c>
      <c r="F69" s="111">
        <f t="shared" ref="F69:F132" si="1">SUM(C69:D69)*6169</f>
        <v>972111.02000000014</v>
      </c>
    </row>
    <row r="70" spans="1:6" ht="16.95" customHeight="1">
      <c r="A70" s="110">
        <v>67</v>
      </c>
      <c r="B70" s="89" t="s">
        <v>590</v>
      </c>
      <c r="C70" s="94">
        <v>48.01</v>
      </c>
      <c r="D70" s="94">
        <v>0</v>
      </c>
      <c r="E70" s="95">
        <v>1954</v>
      </c>
      <c r="F70" s="111">
        <f t="shared" si="1"/>
        <v>296173.69</v>
      </c>
    </row>
    <row r="71" spans="1:6" ht="16.95" customHeight="1">
      <c r="A71" s="110">
        <v>68</v>
      </c>
      <c r="B71" s="89" t="s">
        <v>591</v>
      </c>
      <c r="C71" s="94">
        <v>487.68</v>
      </c>
      <c r="D71" s="94">
        <v>185.48</v>
      </c>
      <c r="E71" s="95">
        <v>1920</v>
      </c>
      <c r="F71" s="111">
        <f t="shared" si="1"/>
        <v>4152724.0399999996</v>
      </c>
    </row>
    <row r="72" spans="1:6" ht="16.95" customHeight="1">
      <c r="A72" s="110">
        <v>69</v>
      </c>
      <c r="B72" s="89" t="s">
        <v>592</v>
      </c>
      <c r="C72" s="94">
        <v>269.58999999999997</v>
      </c>
      <c r="D72" s="94">
        <v>0</v>
      </c>
      <c r="E72" s="95">
        <v>1925</v>
      </c>
      <c r="F72" s="111">
        <f t="shared" si="1"/>
        <v>1663100.7099999997</v>
      </c>
    </row>
    <row r="73" spans="1:6" ht="16.95" customHeight="1">
      <c r="A73" s="110">
        <v>70</v>
      </c>
      <c r="B73" s="89" t="s">
        <v>593</v>
      </c>
      <c r="C73" s="94">
        <v>0</v>
      </c>
      <c r="D73" s="94">
        <v>867.85</v>
      </c>
      <c r="E73" s="95"/>
      <c r="F73" s="111">
        <f t="shared" si="1"/>
        <v>5353766.6500000004</v>
      </c>
    </row>
    <row r="74" spans="1:6" ht="16.95" customHeight="1">
      <c r="A74" s="110">
        <v>71</v>
      </c>
      <c r="B74" s="89" t="s">
        <v>594</v>
      </c>
      <c r="C74" s="94">
        <v>439.04</v>
      </c>
      <c r="D74" s="94">
        <v>0</v>
      </c>
      <c r="E74" s="95">
        <v>1920</v>
      </c>
      <c r="F74" s="111">
        <f t="shared" si="1"/>
        <v>2708437.7600000002</v>
      </c>
    </row>
    <row r="75" spans="1:6" ht="16.95" customHeight="1">
      <c r="A75" s="110">
        <v>72</v>
      </c>
      <c r="B75" s="89" t="s">
        <v>595</v>
      </c>
      <c r="C75" s="94">
        <v>298.86</v>
      </c>
      <c r="D75" s="94">
        <v>0</v>
      </c>
      <c r="E75" s="95">
        <v>1910</v>
      </c>
      <c r="F75" s="111">
        <f t="shared" si="1"/>
        <v>1843667.34</v>
      </c>
    </row>
    <row r="76" spans="1:6" ht="16.95" customHeight="1">
      <c r="A76" s="110">
        <v>73</v>
      </c>
      <c r="B76" s="89" t="s">
        <v>596</v>
      </c>
      <c r="C76" s="94">
        <v>277.58999999999997</v>
      </c>
      <c r="D76" s="94">
        <v>0</v>
      </c>
      <c r="E76" s="95">
        <v>1930</v>
      </c>
      <c r="F76" s="111">
        <f t="shared" si="1"/>
        <v>1712452.7099999997</v>
      </c>
    </row>
    <row r="77" spans="1:6" ht="16.95" customHeight="1">
      <c r="A77" s="110">
        <v>74</v>
      </c>
      <c r="B77" s="89" t="s">
        <v>597</v>
      </c>
      <c r="C77" s="94">
        <v>59.25</v>
      </c>
      <c r="D77" s="94">
        <v>10.68</v>
      </c>
      <c r="E77" s="95">
        <v>1915</v>
      </c>
      <c r="F77" s="111">
        <f t="shared" si="1"/>
        <v>431398.17000000004</v>
      </c>
    </row>
    <row r="78" spans="1:6" ht="16.95" customHeight="1">
      <c r="A78" s="110">
        <v>75</v>
      </c>
      <c r="B78" s="89" t="s">
        <v>598</v>
      </c>
      <c r="C78" s="94">
        <v>473.35</v>
      </c>
      <c r="D78" s="94">
        <v>0</v>
      </c>
      <c r="E78" s="95">
        <v>1928</v>
      </c>
      <c r="F78" s="111">
        <f t="shared" si="1"/>
        <v>2920096.1500000004</v>
      </c>
    </row>
    <row r="79" spans="1:6" ht="16.95" customHeight="1">
      <c r="A79" s="110">
        <v>76</v>
      </c>
      <c r="B79" s="89" t="s">
        <v>599</v>
      </c>
      <c r="C79" s="94">
        <v>36.270000000000003</v>
      </c>
      <c r="D79" s="94">
        <v>0</v>
      </c>
      <c r="E79" s="95">
        <v>1912</v>
      </c>
      <c r="F79" s="111">
        <f t="shared" si="1"/>
        <v>223749.63000000003</v>
      </c>
    </row>
    <row r="80" spans="1:6" ht="16.95" customHeight="1">
      <c r="A80" s="110">
        <v>77</v>
      </c>
      <c r="B80" s="89" t="s">
        <v>600</v>
      </c>
      <c r="C80" s="94">
        <v>162.31</v>
      </c>
      <c r="D80" s="94">
        <v>0</v>
      </c>
      <c r="E80" s="95">
        <v>1956</v>
      </c>
      <c r="F80" s="111">
        <f t="shared" si="1"/>
        <v>1001290.39</v>
      </c>
    </row>
    <row r="81" spans="1:6" ht="16.95" customHeight="1">
      <c r="A81" s="110">
        <v>78</v>
      </c>
      <c r="B81" s="89" t="s">
        <v>601</v>
      </c>
      <c r="C81" s="94">
        <v>222.49</v>
      </c>
      <c r="D81" s="94">
        <v>13.92</v>
      </c>
      <c r="E81" s="95">
        <v>1910</v>
      </c>
      <c r="F81" s="111">
        <f t="shared" si="1"/>
        <v>1458413.29</v>
      </c>
    </row>
    <row r="82" spans="1:6" ht="16.95" customHeight="1">
      <c r="A82" s="110">
        <v>79</v>
      </c>
      <c r="B82" s="89" t="s">
        <v>602</v>
      </c>
      <c r="C82" s="94">
        <v>677.01</v>
      </c>
      <c r="D82" s="94">
        <v>0</v>
      </c>
      <c r="E82" s="95">
        <v>1906</v>
      </c>
      <c r="F82" s="111">
        <f t="shared" si="1"/>
        <v>4176474.69</v>
      </c>
    </row>
    <row r="83" spans="1:6" ht="16.95" customHeight="1">
      <c r="A83" s="110">
        <v>80</v>
      </c>
      <c r="B83" s="89" t="s">
        <v>603</v>
      </c>
      <c r="C83" s="94">
        <v>422.64</v>
      </c>
      <c r="D83" s="94">
        <v>0</v>
      </c>
      <c r="E83" s="95">
        <v>1957</v>
      </c>
      <c r="F83" s="111">
        <f t="shared" si="1"/>
        <v>2607266.1599999997</v>
      </c>
    </row>
    <row r="84" spans="1:6" ht="16.95" customHeight="1">
      <c r="A84" s="110">
        <v>81</v>
      </c>
      <c r="B84" s="89" t="s">
        <v>604</v>
      </c>
      <c r="C84" s="94">
        <v>89.06</v>
      </c>
      <c r="D84" s="94">
        <v>41.04</v>
      </c>
      <c r="E84" s="95">
        <v>1920</v>
      </c>
      <c r="F84" s="111">
        <f t="shared" si="1"/>
        <v>802586.89999999991</v>
      </c>
    </row>
    <row r="85" spans="1:6" ht="16.95" customHeight="1">
      <c r="A85" s="110">
        <v>82</v>
      </c>
      <c r="B85" s="89" t="s">
        <v>605</v>
      </c>
      <c r="C85" s="94">
        <v>109.53</v>
      </c>
      <c r="D85" s="94">
        <v>214.9</v>
      </c>
      <c r="E85" s="95">
        <v>1910</v>
      </c>
      <c r="F85" s="111">
        <f t="shared" si="1"/>
        <v>2001408.6700000002</v>
      </c>
    </row>
    <row r="86" spans="1:6" ht="16.95" customHeight="1">
      <c r="A86" s="110">
        <v>83</v>
      </c>
      <c r="B86" s="89" t="s">
        <v>606</v>
      </c>
      <c r="C86" s="94">
        <f>150.57-37.87</f>
        <v>112.69999999999999</v>
      </c>
      <c r="D86" s="94">
        <v>0</v>
      </c>
      <c r="E86" s="95">
        <v>1957</v>
      </c>
      <c r="F86" s="111">
        <f t="shared" si="1"/>
        <v>695246.29999999993</v>
      </c>
    </row>
    <row r="87" spans="1:6" ht="16.95" customHeight="1">
      <c r="A87" s="110">
        <v>84</v>
      </c>
      <c r="B87" s="89" t="s">
        <v>607</v>
      </c>
      <c r="C87" s="94">
        <v>52.6</v>
      </c>
      <c r="D87" s="94">
        <v>0</v>
      </c>
      <c r="E87" s="95">
        <v>1965</v>
      </c>
      <c r="F87" s="111">
        <f t="shared" si="1"/>
        <v>324489.40000000002</v>
      </c>
    </row>
    <row r="88" spans="1:6" ht="16.95" customHeight="1">
      <c r="A88" s="110">
        <v>85</v>
      </c>
      <c r="B88" s="89" t="s">
        <v>608</v>
      </c>
      <c r="C88" s="94">
        <v>84.33</v>
      </c>
      <c r="D88" s="94">
        <v>0</v>
      </c>
      <c r="E88" s="95">
        <v>1957</v>
      </c>
      <c r="F88" s="111">
        <f t="shared" si="1"/>
        <v>520231.76999999996</v>
      </c>
    </row>
    <row r="89" spans="1:6" ht="16.95" customHeight="1">
      <c r="A89" s="110">
        <v>86</v>
      </c>
      <c r="B89" s="89" t="s">
        <v>609</v>
      </c>
      <c r="C89" s="94">
        <v>317.37</v>
      </c>
      <c r="D89" s="94">
        <v>0</v>
      </c>
      <c r="E89" s="95">
        <v>1930</v>
      </c>
      <c r="F89" s="111">
        <f t="shared" si="1"/>
        <v>1957855.53</v>
      </c>
    </row>
    <row r="90" spans="1:6" ht="16.95" customHeight="1">
      <c r="A90" s="110">
        <v>87</v>
      </c>
      <c r="B90" s="89" t="s">
        <v>610</v>
      </c>
      <c r="C90" s="94">
        <v>85.37</v>
      </c>
      <c r="D90" s="94">
        <v>0</v>
      </c>
      <c r="E90" s="95">
        <v>1962</v>
      </c>
      <c r="F90" s="111">
        <f t="shared" si="1"/>
        <v>526647.53</v>
      </c>
    </row>
    <row r="91" spans="1:6" ht="16.95" customHeight="1">
      <c r="A91" s="110">
        <v>88</v>
      </c>
      <c r="B91" s="89" t="s">
        <v>611</v>
      </c>
      <c r="C91" s="94">
        <v>172.22</v>
      </c>
      <c r="D91" s="94">
        <v>0</v>
      </c>
      <c r="E91" s="95">
        <v>1965</v>
      </c>
      <c r="F91" s="111">
        <f t="shared" si="1"/>
        <v>1062425.18</v>
      </c>
    </row>
    <row r="92" spans="1:6" ht="16.95" customHeight="1">
      <c r="A92" s="110">
        <v>89</v>
      </c>
      <c r="B92" s="89" t="s">
        <v>612</v>
      </c>
      <c r="C92" s="94">
        <f>326.6-51.93</f>
        <v>274.67</v>
      </c>
      <c r="D92" s="94">
        <v>0</v>
      </c>
      <c r="E92" s="95">
        <v>1958</v>
      </c>
      <c r="F92" s="111">
        <f t="shared" si="1"/>
        <v>1694439.2300000002</v>
      </c>
    </row>
    <row r="93" spans="1:6" ht="16.95" customHeight="1">
      <c r="A93" s="110">
        <v>90</v>
      </c>
      <c r="B93" s="89" t="s">
        <v>613</v>
      </c>
      <c r="C93" s="94">
        <f>894.96-42.85-39.06</f>
        <v>813.05</v>
      </c>
      <c r="D93" s="94">
        <v>0</v>
      </c>
      <c r="E93" s="95">
        <v>1969</v>
      </c>
      <c r="F93" s="111">
        <f t="shared" si="1"/>
        <v>5015705.4499999993</v>
      </c>
    </row>
    <row r="94" spans="1:6" ht="16.95" customHeight="1">
      <c r="A94" s="110">
        <v>91</v>
      </c>
      <c r="B94" s="89" t="s">
        <v>614</v>
      </c>
      <c r="C94" s="94">
        <f>1478.5-36.41-25.6</f>
        <v>1416.49</v>
      </c>
      <c r="D94" s="94">
        <v>0</v>
      </c>
      <c r="E94" s="95">
        <v>1968</v>
      </c>
      <c r="F94" s="111">
        <f t="shared" si="1"/>
        <v>8738326.8100000005</v>
      </c>
    </row>
    <row r="95" spans="1:6" ht="16.95" customHeight="1">
      <c r="A95" s="110">
        <v>92</v>
      </c>
      <c r="B95" s="89" t="s">
        <v>615</v>
      </c>
      <c r="C95" s="94">
        <v>27.91</v>
      </c>
      <c r="D95" s="94"/>
      <c r="E95" s="95"/>
      <c r="F95" s="111">
        <f t="shared" si="1"/>
        <v>172176.79</v>
      </c>
    </row>
    <row r="96" spans="1:6" ht="16.95" customHeight="1">
      <c r="A96" s="110">
        <v>94</v>
      </c>
      <c r="B96" s="89" t="s">
        <v>616</v>
      </c>
      <c r="C96" s="94">
        <v>243.4</v>
      </c>
      <c r="D96" s="94">
        <v>203.84</v>
      </c>
      <c r="E96" s="95">
        <v>1922</v>
      </c>
      <c r="F96" s="111">
        <f t="shared" si="1"/>
        <v>2759023.56</v>
      </c>
    </row>
    <row r="97" spans="1:6" ht="16.95" customHeight="1">
      <c r="A97" s="110">
        <v>95</v>
      </c>
      <c r="B97" s="89" t="s">
        <v>617</v>
      </c>
      <c r="C97" s="94">
        <v>308.05</v>
      </c>
      <c r="D97" s="94">
        <v>0</v>
      </c>
      <c r="E97" s="95">
        <v>1925</v>
      </c>
      <c r="F97" s="111">
        <f t="shared" si="1"/>
        <v>1900360.4500000002</v>
      </c>
    </row>
    <row r="98" spans="1:6" ht="16.95" customHeight="1">
      <c r="A98" s="110">
        <v>96</v>
      </c>
      <c r="B98" s="89" t="s">
        <v>618</v>
      </c>
      <c r="C98" s="94">
        <v>435.56</v>
      </c>
      <c r="D98" s="94">
        <v>0</v>
      </c>
      <c r="E98" s="95">
        <v>1910</v>
      </c>
      <c r="F98" s="111">
        <f t="shared" si="1"/>
        <v>2686969.64</v>
      </c>
    </row>
    <row r="99" spans="1:6" ht="16.95" customHeight="1">
      <c r="A99" s="110">
        <v>97</v>
      </c>
      <c r="B99" s="89" t="s">
        <v>619</v>
      </c>
      <c r="C99" s="94">
        <v>242.97</v>
      </c>
      <c r="D99" s="94">
        <v>0</v>
      </c>
      <c r="E99" s="95">
        <v>1925</v>
      </c>
      <c r="F99" s="111">
        <f t="shared" si="1"/>
        <v>1498881.93</v>
      </c>
    </row>
    <row r="100" spans="1:6" ht="16.95" customHeight="1">
      <c r="A100" s="110">
        <v>98</v>
      </c>
      <c r="B100" s="89" t="s">
        <v>620</v>
      </c>
      <c r="C100" s="94">
        <v>308.52</v>
      </c>
      <c r="D100" s="94">
        <v>0</v>
      </c>
      <c r="E100" s="95">
        <v>1955</v>
      </c>
      <c r="F100" s="111">
        <f t="shared" si="1"/>
        <v>1903259.88</v>
      </c>
    </row>
    <row r="101" spans="1:6" ht="16.95" customHeight="1">
      <c r="A101" s="110">
        <v>99</v>
      </c>
      <c r="B101" s="89" t="s">
        <v>621</v>
      </c>
      <c r="C101" s="94">
        <v>507.34</v>
      </c>
      <c r="D101" s="94">
        <v>0</v>
      </c>
      <c r="E101" s="95">
        <v>1909</v>
      </c>
      <c r="F101" s="111">
        <f t="shared" si="1"/>
        <v>3129780.46</v>
      </c>
    </row>
    <row r="102" spans="1:6" ht="16.95" customHeight="1">
      <c r="A102" s="110">
        <v>100</v>
      </c>
      <c r="B102" s="89" t="s">
        <v>622</v>
      </c>
      <c r="C102" s="94">
        <v>905.99</v>
      </c>
      <c r="D102" s="94">
        <v>0</v>
      </c>
      <c r="E102" s="95">
        <v>1918</v>
      </c>
      <c r="F102" s="111">
        <f t="shared" si="1"/>
        <v>5589052.3100000005</v>
      </c>
    </row>
    <row r="103" spans="1:6" ht="16.95" customHeight="1">
      <c r="A103" s="110">
        <v>102</v>
      </c>
      <c r="B103" s="89" t="s">
        <v>623</v>
      </c>
      <c r="C103" s="94">
        <v>626.66999999999996</v>
      </c>
      <c r="D103" s="94">
        <v>0</v>
      </c>
      <c r="E103" s="95">
        <v>1922</v>
      </c>
      <c r="F103" s="111">
        <f t="shared" si="1"/>
        <v>3865927.2299999995</v>
      </c>
    </row>
    <row r="104" spans="1:6" ht="16.95" customHeight="1">
      <c r="A104" s="110">
        <v>103</v>
      </c>
      <c r="B104" s="89" t="s">
        <v>624</v>
      </c>
      <c r="C104" s="94">
        <v>583.02</v>
      </c>
      <c r="D104" s="94">
        <v>61.25</v>
      </c>
      <c r="E104" s="95">
        <v>1920</v>
      </c>
      <c r="F104" s="111">
        <f t="shared" si="1"/>
        <v>3974501.63</v>
      </c>
    </row>
    <row r="105" spans="1:6" ht="16.95" customHeight="1">
      <c r="A105" s="110">
        <v>104</v>
      </c>
      <c r="B105" s="89" t="s">
        <v>625</v>
      </c>
      <c r="C105" s="94">
        <v>355.09</v>
      </c>
      <c r="D105" s="94">
        <v>0</v>
      </c>
      <c r="E105" s="95">
        <v>1958</v>
      </c>
      <c r="F105" s="111">
        <f t="shared" si="1"/>
        <v>2190550.21</v>
      </c>
    </row>
    <row r="106" spans="1:6" ht="16.95" customHeight="1">
      <c r="A106" s="110">
        <v>105</v>
      </c>
      <c r="B106" s="89" t="s">
        <v>626</v>
      </c>
      <c r="C106" s="94">
        <v>37.14</v>
      </c>
      <c r="D106" s="94">
        <v>0</v>
      </c>
      <c r="E106" s="95">
        <v>1956</v>
      </c>
      <c r="F106" s="111">
        <f t="shared" si="1"/>
        <v>229116.66</v>
      </c>
    </row>
    <row r="107" spans="1:6" ht="16.95" customHeight="1">
      <c r="A107" s="110">
        <v>106</v>
      </c>
      <c r="B107" s="89" t="s">
        <v>627</v>
      </c>
      <c r="C107" s="94">
        <v>592.16</v>
      </c>
      <c r="D107" s="94">
        <v>146.83000000000001</v>
      </c>
      <c r="E107" s="95">
        <v>1958</v>
      </c>
      <c r="F107" s="111">
        <f t="shared" si="1"/>
        <v>4558829.3100000005</v>
      </c>
    </row>
    <row r="108" spans="1:6" ht="16.95" customHeight="1">
      <c r="A108" s="110">
        <v>107</v>
      </c>
      <c r="B108" s="89" t="s">
        <v>628</v>
      </c>
      <c r="C108" s="94">
        <v>192.38</v>
      </c>
      <c r="D108" s="94">
        <v>202.07</v>
      </c>
      <c r="E108" s="95">
        <v>1886</v>
      </c>
      <c r="F108" s="111">
        <f t="shared" si="1"/>
        <v>2433362.0499999998</v>
      </c>
    </row>
    <row r="109" spans="1:6" ht="16.95" customHeight="1">
      <c r="A109" s="110">
        <v>108</v>
      </c>
      <c r="B109" s="89" t="s">
        <v>629</v>
      </c>
      <c r="C109" s="94">
        <v>407</v>
      </c>
      <c r="D109" s="94">
        <v>37.86</v>
      </c>
      <c r="E109" s="95">
        <v>1903</v>
      </c>
      <c r="F109" s="111">
        <f t="shared" si="1"/>
        <v>2744341.3400000003</v>
      </c>
    </row>
    <row r="110" spans="1:6" ht="16.95" customHeight="1">
      <c r="A110" s="110">
        <v>109</v>
      </c>
      <c r="B110" s="89" t="s">
        <v>630</v>
      </c>
      <c r="C110" s="94">
        <f>433.41-65.08</f>
        <v>368.33000000000004</v>
      </c>
      <c r="D110" s="94">
        <v>0</v>
      </c>
      <c r="E110" s="95">
        <v>1890</v>
      </c>
      <c r="F110" s="111">
        <f t="shared" si="1"/>
        <v>2272227.7700000005</v>
      </c>
    </row>
    <row r="111" spans="1:6" ht="16.95" customHeight="1">
      <c r="A111" s="110">
        <v>110</v>
      </c>
      <c r="B111" s="89" t="s">
        <v>631</v>
      </c>
      <c r="C111" s="94">
        <v>358.61</v>
      </c>
      <c r="D111" s="94">
        <v>0</v>
      </c>
      <c r="E111" s="95">
        <v>1899</v>
      </c>
      <c r="F111" s="111">
        <f t="shared" si="1"/>
        <v>2212265.0900000003</v>
      </c>
    </row>
    <row r="112" spans="1:6" ht="16.95" customHeight="1">
      <c r="A112" s="110">
        <v>111</v>
      </c>
      <c r="B112" s="89" t="s">
        <v>632</v>
      </c>
      <c r="C112" s="94">
        <v>327.63</v>
      </c>
      <c r="D112" s="94">
        <v>0</v>
      </c>
      <c r="E112" s="95">
        <v>1899</v>
      </c>
      <c r="F112" s="111">
        <f t="shared" si="1"/>
        <v>2021149.47</v>
      </c>
    </row>
    <row r="113" spans="1:6" ht="16.95" customHeight="1">
      <c r="A113" s="110">
        <v>112</v>
      </c>
      <c r="B113" s="89" t="s">
        <v>633</v>
      </c>
      <c r="C113" s="94">
        <v>440.63</v>
      </c>
      <c r="D113" s="94">
        <v>0</v>
      </c>
      <c r="E113" s="95">
        <v>1900</v>
      </c>
      <c r="F113" s="111">
        <f t="shared" si="1"/>
        <v>2718246.4699999997</v>
      </c>
    </row>
    <row r="114" spans="1:6" ht="16.95" customHeight="1">
      <c r="A114" s="110">
        <v>113</v>
      </c>
      <c r="B114" s="89" t="s">
        <v>634</v>
      </c>
      <c r="C114" s="94">
        <v>192.19</v>
      </c>
      <c r="D114" s="94">
        <v>0</v>
      </c>
      <c r="E114" s="95">
        <v>1880</v>
      </c>
      <c r="F114" s="111">
        <f t="shared" si="1"/>
        <v>1185620.1099999999</v>
      </c>
    </row>
    <row r="115" spans="1:6" ht="16.95" customHeight="1">
      <c r="A115" s="110">
        <v>114</v>
      </c>
      <c r="B115" s="89" t="s">
        <v>635</v>
      </c>
      <c r="C115" s="94">
        <f>127.16-90.04</f>
        <v>37.11999999999999</v>
      </c>
      <c r="D115" s="94">
        <v>0</v>
      </c>
      <c r="E115" s="95">
        <v>1880</v>
      </c>
      <c r="F115" s="111">
        <f t="shared" si="1"/>
        <v>228993.27999999994</v>
      </c>
    </row>
    <row r="116" spans="1:6" ht="16.95" customHeight="1">
      <c r="A116" s="110">
        <v>115</v>
      </c>
      <c r="B116" s="89" t="s">
        <v>636</v>
      </c>
      <c r="C116" s="94">
        <v>475.96</v>
      </c>
      <c r="D116" s="94">
        <v>0</v>
      </c>
      <c r="E116" s="95">
        <v>1932</v>
      </c>
      <c r="F116" s="111">
        <f t="shared" si="1"/>
        <v>2936197.2399999998</v>
      </c>
    </row>
    <row r="117" spans="1:6" ht="16.95" customHeight="1">
      <c r="A117" s="110">
        <v>116</v>
      </c>
      <c r="B117" s="89" t="s">
        <v>637</v>
      </c>
      <c r="C117" s="94">
        <v>122.67</v>
      </c>
      <c r="D117" s="94">
        <v>0</v>
      </c>
      <c r="E117" s="95">
        <v>1962</v>
      </c>
      <c r="F117" s="111">
        <f t="shared" si="1"/>
        <v>756751.23</v>
      </c>
    </row>
    <row r="118" spans="1:6" ht="16.95" customHeight="1">
      <c r="A118" s="110">
        <v>117</v>
      </c>
      <c r="B118" s="89" t="s">
        <v>638</v>
      </c>
      <c r="C118" s="94">
        <v>46.4</v>
      </c>
      <c r="D118" s="94">
        <v>0</v>
      </c>
      <c r="E118" s="95">
        <v>1961</v>
      </c>
      <c r="F118" s="111">
        <f t="shared" si="1"/>
        <v>286241.59999999998</v>
      </c>
    </row>
    <row r="119" spans="1:6" ht="16.95" customHeight="1">
      <c r="A119" s="110">
        <v>118</v>
      </c>
      <c r="B119" s="89" t="s">
        <v>639</v>
      </c>
      <c r="C119" s="94">
        <f>199.48-48.8</f>
        <v>150.68</v>
      </c>
      <c r="D119" s="94">
        <v>0</v>
      </c>
      <c r="E119" s="95">
        <v>1956</v>
      </c>
      <c r="F119" s="111">
        <f t="shared" si="1"/>
        <v>929544.92</v>
      </c>
    </row>
    <row r="120" spans="1:6" ht="16.95" customHeight="1">
      <c r="A120" s="110">
        <v>119</v>
      </c>
      <c r="B120" s="89" t="s">
        <v>640</v>
      </c>
      <c r="C120" s="94">
        <v>93.16</v>
      </c>
      <c r="D120" s="94">
        <v>0</v>
      </c>
      <c r="E120" s="95">
        <v>1956</v>
      </c>
      <c r="F120" s="111">
        <f t="shared" si="1"/>
        <v>574704.03999999992</v>
      </c>
    </row>
    <row r="121" spans="1:6" ht="16.95" customHeight="1">
      <c r="A121" s="110">
        <v>120</v>
      </c>
      <c r="B121" s="89" t="s">
        <v>641</v>
      </c>
      <c r="C121" s="94">
        <f>82.02+11.53</f>
        <v>93.55</v>
      </c>
      <c r="D121" s="94">
        <v>0</v>
      </c>
      <c r="E121" s="95">
        <v>1930</v>
      </c>
      <c r="F121" s="111">
        <f t="shared" si="1"/>
        <v>577109.94999999995</v>
      </c>
    </row>
    <row r="122" spans="1:6" ht="16.95" customHeight="1">
      <c r="A122" s="110">
        <v>121</v>
      </c>
      <c r="B122" s="89" t="s">
        <v>642</v>
      </c>
      <c r="C122" s="94">
        <v>365.76</v>
      </c>
      <c r="D122" s="94">
        <v>37.35</v>
      </c>
      <c r="E122" s="95">
        <v>1956</v>
      </c>
      <c r="F122" s="111">
        <f t="shared" si="1"/>
        <v>2486785.5900000003</v>
      </c>
    </row>
    <row r="123" spans="1:6" ht="16.95" customHeight="1">
      <c r="A123" s="110">
        <v>122</v>
      </c>
      <c r="B123" s="89" t="s">
        <v>643</v>
      </c>
      <c r="C123" s="94">
        <f>388.08-50.47-20.44</f>
        <v>317.17</v>
      </c>
      <c r="D123" s="94">
        <v>29.53</v>
      </c>
      <c r="E123" s="95">
        <v>1954</v>
      </c>
      <c r="F123" s="111">
        <f t="shared" si="1"/>
        <v>2138792.3000000003</v>
      </c>
    </row>
    <row r="124" spans="1:6" ht="16.95" customHeight="1">
      <c r="A124" s="110">
        <v>123</v>
      </c>
      <c r="B124" s="89" t="s">
        <v>644</v>
      </c>
      <c r="C124" s="94">
        <v>258.62</v>
      </c>
      <c r="D124" s="94">
        <v>67.05</v>
      </c>
      <c r="E124" s="95">
        <v>1954</v>
      </c>
      <c r="F124" s="111">
        <f t="shared" si="1"/>
        <v>2009058.2300000002</v>
      </c>
    </row>
    <row r="125" spans="1:6" ht="16.95" customHeight="1">
      <c r="A125" s="110">
        <v>124</v>
      </c>
      <c r="B125" s="89" t="s">
        <v>645</v>
      </c>
      <c r="C125" s="94">
        <f>808.05-31.23-43.82-31.24</f>
        <v>701.75999999999988</v>
      </c>
      <c r="D125" s="94">
        <v>0</v>
      </c>
      <c r="E125" s="95">
        <v>1968</v>
      </c>
      <c r="F125" s="111">
        <f t="shared" si="1"/>
        <v>4329157.4399999995</v>
      </c>
    </row>
    <row r="126" spans="1:6" ht="16.95" customHeight="1">
      <c r="A126" s="110">
        <v>125</v>
      </c>
      <c r="B126" s="89" t="s">
        <v>646</v>
      </c>
      <c r="C126" s="94">
        <v>152.63</v>
      </c>
      <c r="D126" s="94">
        <v>0</v>
      </c>
      <c r="E126" s="95">
        <v>1935</v>
      </c>
      <c r="F126" s="111">
        <f t="shared" si="1"/>
        <v>941574.47</v>
      </c>
    </row>
    <row r="127" spans="1:6" ht="16.95" customHeight="1">
      <c r="A127" s="110">
        <v>126</v>
      </c>
      <c r="B127" s="89" t="s">
        <v>647</v>
      </c>
      <c r="C127" s="94">
        <v>90.9</v>
      </c>
      <c r="D127" s="94">
        <v>0</v>
      </c>
      <c r="E127" s="95">
        <v>1930</v>
      </c>
      <c r="F127" s="111">
        <f t="shared" si="1"/>
        <v>560762.10000000009</v>
      </c>
    </row>
    <row r="128" spans="1:6" ht="16.95" customHeight="1">
      <c r="A128" s="110">
        <v>127</v>
      </c>
      <c r="B128" s="89" t="s">
        <v>648</v>
      </c>
      <c r="C128" s="94">
        <v>102</v>
      </c>
      <c r="D128" s="94">
        <v>0</v>
      </c>
      <c r="E128" s="95">
        <v>1935</v>
      </c>
      <c r="F128" s="111">
        <f t="shared" si="1"/>
        <v>629238</v>
      </c>
    </row>
    <row r="129" spans="1:6" ht="16.95" customHeight="1">
      <c r="A129" s="110">
        <v>128</v>
      </c>
      <c r="B129" s="89" t="s">
        <v>649</v>
      </c>
      <c r="C129" s="94">
        <v>291.04000000000002</v>
      </c>
      <c r="D129" s="94">
        <v>0</v>
      </c>
      <c r="E129" s="95">
        <v>1935</v>
      </c>
      <c r="F129" s="111">
        <f t="shared" si="1"/>
        <v>1795425.7600000002</v>
      </c>
    </row>
    <row r="130" spans="1:6" ht="16.95" customHeight="1">
      <c r="A130" s="110">
        <v>129</v>
      </c>
      <c r="B130" s="89" t="s">
        <v>650</v>
      </c>
      <c r="C130" s="94">
        <v>166.33</v>
      </c>
      <c r="D130" s="94">
        <v>0</v>
      </c>
      <c r="E130" s="95">
        <v>1935</v>
      </c>
      <c r="F130" s="111">
        <f t="shared" si="1"/>
        <v>1026089.7700000001</v>
      </c>
    </row>
    <row r="131" spans="1:6" ht="16.95" customHeight="1">
      <c r="A131" s="110">
        <v>130</v>
      </c>
      <c r="B131" s="89" t="s">
        <v>651</v>
      </c>
      <c r="C131" s="94">
        <v>159.85</v>
      </c>
      <c r="D131" s="94">
        <v>0</v>
      </c>
      <c r="E131" s="95">
        <v>1935</v>
      </c>
      <c r="F131" s="111">
        <f t="shared" si="1"/>
        <v>986114.64999999991</v>
      </c>
    </row>
    <row r="132" spans="1:6" ht="16.95" customHeight="1">
      <c r="A132" s="110">
        <v>131</v>
      </c>
      <c r="B132" s="89" t="s">
        <v>652</v>
      </c>
      <c r="C132" s="94">
        <v>265.12</v>
      </c>
      <c r="D132" s="94">
        <v>0</v>
      </c>
      <c r="E132" s="95">
        <v>1935</v>
      </c>
      <c r="F132" s="111">
        <f t="shared" si="1"/>
        <v>1635525.28</v>
      </c>
    </row>
    <row r="133" spans="1:6" ht="16.95" customHeight="1">
      <c r="A133" s="110">
        <v>132</v>
      </c>
      <c r="B133" s="89" t="s">
        <v>653</v>
      </c>
      <c r="C133" s="94">
        <v>153.83000000000001</v>
      </c>
      <c r="D133" s="94">
        <v>0</v>
      </c>
      <c r="E133" s="95">
        <v>1935</v>
      </c>
      <c r="F133" s="111">
        <f t="shared" ref="F133:F196" si="2">SUM(C133:D133)*6169</f>
        <v>948977.27000000014</v>
      </c>
    </row>
    <row r="134" spans="1:6" ht="16.95" customHeight="1">
      <c r="A134" s="110">
        <v>133</v>
      </c>
      <c r="B134" s="89" t="s">
        <v>654</v>
      </c>
      <c r="C134" s="94">
        <v>174.13</v>
      </c>
      <c r="D134" s="94">
        <v>0</v>
      </c>
      <c r="E134" s="95">
        <v>1935</v>
      </c>
      <c r="F134" s="111">
        <f t="shared" si="2"/>
        <v>1074207.97</v>
      </c>
    </row>
    <row r="135" spans="1:6" ht="16.95" customHeight="1">
      <c r="A135" s="110">
        <v>134</v>
      </c>
      <c r="B135" s="89" t="s">
        <v>655</v>
      </c>
      <c r="C135" s="94">
        <v>155.47999999999999</v>
      </c>
      <c r="D135" s="94">
        <v>0</v>
      </c>
      <c r="E135" s="95">
        <v>1935</v>
      </c>
      <c r="F135" s="111">
        <f t="shared" si="2"/>
        <v>959156.11999999988</v>
      </c>
    </row>
    <row r="136" spans="1:6" ht="16.95" customHeight="1">
      <c r="A136" s="110">
        <v>135</v>
      </c>
      <c r="B136" s="89" t="s">
        <v>656</v>
      </c>
      <c r="C136" s="94">
        <v>304.95</v>
      </c>
      <c r="D136" s="94">
        <v>0</v>
      </c>
      <c r="E136" s="95">
        <v>1935</v>
      </c>
      <c r="F136" s="111">
        <f t="shared" si="2"/>
        <v>1881236.5499999998</v>
      </c>
    </row>
    <row r="137" spans="1:6" ht="16.95" customHeight="1">
      <c r="A137" s="110">
        <v>136</v>
      </c>
      <c r="B137" s="89" t="s">
        <v>657</v>
      </c>
      <c r="C137" s="94">
        <v>240.18</v>
      </c>
      <c r="D137" s="94">
        <v>0</v>
      </c>
      <c r="E137" s="95">
        <v>1935</v>
      </c>
      <c r="F137" s="111">
        <f t="shared" si="2"/>
        <v>1481670.4200000002</v>
      </c>
    </row>
    <row r="138" spans="1:6" ht="16.95" customHeight="1">
      <c r="A138" s="110">
        <v>137</v>
      </c>
      <c r="B138" s="89" t="s">
        <v>658</v>
      </c>
      <c r="C138" s="94">
        <f>220.79-61</f>
        <v>159.79</v>
      </c>
      <c r="D138" s="94">
        <v>0</v>
      </c>
      <c r="E138" s="95">
        <v>1935</v>
      </c>
      <c r="F138" s="111">
        <f t="shared" si="2"/>
        <v>985744.50999999989</v>
      </c>
    </row>
    <row r="139" spans="1:6" ht="16.95" customHeight="1">
      <c r="A139" s="110">
        <v>138</v>
      </c>
      <c r="B139" s="89" t="s">
        <v>659</v>
      </c>
      <c r="C139" s="94">
        <v>218.59</v>
      </c>
      <c r="D139" s="94">
        <v>0</v>
      </c>
      <c r="E139" s="95">
        <v>1935</v>
      </c>
      <c r="F139" s="111">
        <f t="shared" si="2"/>
        <v>1348481.71</v>
      </c>
    </row>
    <row r="140" spans="1:6" ht="16.95" customHeight="1">
      <c r="A140" s="110">
        <v>139</v>
      </c>
      <c r="B140" s="89" t="s">
        <v>660</v>
      </c>
      <c r="C140" s="94">
        <v>97.19</v>
      </c>
      <c r="D140" s="94">
        <v>0</v>
      </c>
      <c r="E140" s="95">
        <v>1935</v>
      </c>
      <c r="F140" s="111">
        <f t="shared" si="2"/>
        <v>599565.11</v>
      </c>
    </row>
    <row r="141" spans="1:6" ht="16.95" customHeight="1">
      <c r="A141" s="110">
        <v>140</v>
      </c>
      <c r="B141" s="89" t="s">
        <v>661</v>
      </c>
      <c r="C141" s="94">
        <f>226.27-40.62</f>
        <v>185.65</v>
      </c>
      <c r="D141" s="94">
        <v>0</v>
      </c>
      <c r="E141" s="95">
        <v>1935</v>
      </c>
      <c r="F141" s="111">
        <f t="shared" si="2"/>
        <v>1145274.8500000001</v>
      </c>
    </row>
    <row r="142" spans="1:6" ht="16.95" customHeight="1">
      <c r="A142" s="110">
        <v>141</v>
      </c>
      <c r="B142" s="89" t="s">
        <v>662</v>
      </c>
      <c r="C142" s="94">
        <v>158.15</v>
      </c>
      <c r="D142" s="94">
        <v>0</v>
      </c>
      <c r="E142" s="95">
        <v>1899</v>
      </c>
      <c r="F142" s="111">
        <f t="shared" si="2"/>
        <v>975627.35000000009</v>
      </c>
    </row>
    <row r="143" spans="1:6" ht="16.95" customHeight="1">
      <c r="A143" s="110">
        <v>142</v>
      </c>
      <c r="B143" s="89" t="s">
        <v>663</v>
      </c>
      <c r="C143" s="94">
        <v>206.32</v>
      </c>
      <c r="D143" s="94">
        <v>0</v>
      </c>
      <c r="E143" s="95">
        <v>1899</v>
      </c>
      <c r="F143" s="111">
        <f t="shared" si="2"/>
        <v>1272788.0799999998</v>
      </c>
    </row>
    <row r="144" spans="1:6" ht="16.95" customHeight="1">
      <c r="A144" s="110">
        <v>143</v>
      </c>
      <c r="B144" s="89" t="s">
        <v>664</v>
      </c>
      <c r="C144" s="94">
        <f>200.12-42.54</f>
        <v>157.58000000000001</v>
      </c>
      <c r="D144" s="94">
        <v>0</v>
      </c>
      <c r="E144" s="95">
        <v>1899</v>
      </c>
      <c r="F144" s="111">
        <f t="shared" si="2"/>
        <v>972111.02000000014</v>
      </c>
    </row>
    <row r="145" spans="1:6" ht="16.95" customHeight="1">
      <c r="A145" s="110">
        <v>144</v>
      </c>
      <c r="B145" s="89" t="s">
        <v>665</v>
      </c>
      <c r="C145" s="94">
        <v>240.86</v>
      </c>
      <c r="D145" s="94">
        <v>0</v>
      </c>
      <c r="E145" s="95">
        <v>1889</v>
      </c>
      <c r="F145" s="111">
        <f t="shared" si="2"/>
        <v>1485865.34</v>
      </c>
    </row>
    <row r="146" spans="1:6" ht="16.95" customHeight="1">
      <c r="A146" s="110">
        <v>145</v>
      </c>
      <c r="B146" s="89" t="s">
        <v>666</v>
      </c>
      <c r="C146" s="94">
        <v>284.49</v>
      </c>
      <c r="D146" s="94">
        <v>0</v>
      </c>
      <c r="E146" s="95">
        <v>1899</v>
      </c>
      <c r="F146" s="111">
        <f t="shared" si="2"/>
        <v>1755018.81</v>
      </c>
    </row>
    <row r="147" spans="1:6" ht="16.95" customHeight="1">
      <c r="A147" s="110">
        <v>146</v>
      </c>
      <c r="B147" s="89" t="s">
        <v>667</v>
      </c>
      <c r="C147" s="94">
        <v>176.35</v>
      </c>
      <c r="D147" s="94">
        <v>0</v>
      </c>
      <c r="E147" s="95">
        <v>1889</v>
      </c>
      <c r="F147" s="111">
        <f t="shared" si="2"/>
        <v>1087903.1499999999</v>
      </c>
    </row>
    <row r="148" spans="1:6" ht="16.95" customHeight="1">
      <c r="A148" s="110">
        <v>147</v>
      </c>
      <c r="B148" s="89" t="s">
        <v>668</v>
      </c>
      <c r="C148" s="94">
        <f>267.49-45.91</f>
        <v>221.58</v>
      </c>
      <c r="D148" s="94">
        <v>0</v>
      </c>
      <c r="E148" s="95">
        <v>1889</v>
      </c>
      <c r="F148" s="111">
        <f t="shared" si="2"/>
        <v>1366927.02</v>
      </c>
    </row>
    <row r="149" spans="1:6" ht="16.95" customHeight="1">
      <c r="A149" s="110">
        <v>148</v>
      </c>
      <c r="B149" s="89" t="s">
        <v>669</v>
      </c>
      <c r="C149" s="94">
        <v>0</v>
      </c>
      <c r="D149" s="94">
        <v>28.97</v>
      </c>
      <c r="E149" s="95"/>
      <c r="F149" s="111">
        <f t="shared" si="2"/>
        <v>178715.93</v>
      </c>
    </row>
    <row r="150" spans="1:6" ht="16.95" customHeight="1">
      <c r="A150" s="110">
        <v>149</v>
      </c>
      <c r="B150" s="89" t="s">
        <v>670</v>
      </c>
      <c r="C150" s="94">
        <v>199</v>
      </c>
      <c r="D150" s="94">
        <v>0</v>
      </c>
      <c r="E150" s="95">
        <v>1889</v>
      </c>
      <c r="F150" s="111">
        <f t="shared" si="2"/>
        <v>1227631</v>
      </c>
    </row>
    <row r="151" spans="1:6" ht="16.95" customHeight="1">
      <c r="A151" s="110">
        <v>150</v>
      </c>
      <c r="B151" s="89" t="s">
        <v>671</v>
      </c>
      <c r="C151" s="94">
        <v>362.9</v>
      </c>
      <c r="D151" s="94">
        <v>0</v>
      </c>
      <c r="E151" s="95">
        <v>1974</v>
      </c>
      <c r="F151" s="111">
        <f t="shared" si="2"/>
        <v>2238730.0999999996</v>
      </c>
    </row>
    <row r="152" spans="1:6" ht="16.95" customHeight="1">
      <c r="A152" s="110">
        <v>151</v>
      </c>
      <c r="B152" s="89" t="s">
        <v>672</v>
      </c>
      <c r="C152" s="94">
        <v>469.44</v>
      </c>
      <c r="D152" s="94">
        <v>0</v>
      </c>
      <c r="E152" s="95">
        <v>1974</v>
      </c>
      <c r="F152" s="111">
        <f t="shared" si="2"/>
        <v>2895975.36</v>
      </c>
    </row>
    <row r="153" spans="1:6" ht="16.95" customHeight="1">
      <c r="A153" s="110">
        <v>152</v>
      </c>
      <c r="B153" s="89" t="s">
        <v>673</v>
      </c>
      <c r="C153" s="94">
        <v>75.349999999999994</v>
      </c>
      <c r="D153" s="94">
        <v>0</v>
      </c>
      <c r="E153" s="95">
        <v>1960</v>
      </c>
      <c r="F153" s="111">
        <f t="shared" si="2"/>
        <v>464834.14999999997</v>
      </c>
    </row>
    <row r="154" spans="1:6" ht="16.95" customHeight="1">
      <c r="A154" s="110">
        <v>153</v>
      </c>
      <c r="B154" s="89" t="s">
        <v>674</v>
      </c>
      <c r="C154" s="94">
        <v>76.87</v>
      </c>
      <c r="D154" s="94">
        <v>0</v>
      </c>
      <c r="E154" s="95">
        <v>1977</v>
      </c>
      <c r="F154" s="111">
        <f t="shared" si="2"/>
        <v>474211.03</v>
      </c>
    </row>
    <row r="155" spans="1:6" ht="16.95" customHeight="1">
      <c r="A155" s="110">
        <v>154</v>
      </c>
      <c r="B155" s="89" t="s">
        <v>675</v>
      </c>
      <c r="C155" s="94">
        <v>81.819999999999993</v>
      </c>
      <c r="D155" s="94">
        <v>0</v>
      </c>
      <c r="E155" s="95">
        <v>1977</v>
      </c>
      <c r="F155" s="111">
        <f t="shared" si="2"/>
        <v>504747.57999999996</v>
      </c>
    </row>
    <row r="156" spans="1:6" ht="16.95" customHeight="1">
      <c r="A156" s="110">
        <v>155</v>
      </c>
      <c r="B156" s="89" t="s">
        <v>676</v>
      </c>
      <c r="C156" s="94">
        <f>904.55-35.87-42.94-36.06-23.61-46.61-23.92</f>
        <v>695.54000000000008</v>
      </c>
      <c r="D156" s="94">
        <v>0</v>
      </c>
      <c r="E156" s="95">
        <v>1965</v>
      </c>
      <c r="F156" s="111">
        <f t="shared" si="2"/>
        <v>4290786.2600000007</v>
      </c>
    </row>
    <row r="157" spans="1:6" ht="16.95" customHeight="1">
      <c r="A157" s="110">
        <v>156</v>
      </c>
      <c r="B157" s="89" t="s">
        <v>677</v>
      </c>
      <c r="C157" s="94">
        <f>1901.57-45.71-42.33</f>
        <v>1813.53</v>
      </c>
      <c r="D157" s="94">
        <v>6.58</v>
      </c>
      <c r="E157" s="95">
        <v>1964</v>
      </c>
      <c r="F157" s="111">
        <f t="shared" si="2"/>
        <v>11228258.59</v>
      </c>
    </row>
    <row r="158" spans="1:6" ht="16.95" customHeight="1">
      <c r="A158" s="110">
        <v>157</v>
      </c>
      <c r="B158" s="89" t="s">
        <v>678</v>
      </c>
      <c r="C158" s="94">
        <v>592.66</v>
      </c>
      <c r="D158" s="94">
        <v>33.35</v>
      </c>
      <c r="E158" s="95">
        <v>1910</v>
      </c>
      <c r="F158" s="111">
        <f t="shared" si="2"/>
        <v>3861855.69</v>
      </c>
    </row>
    <row r="159" spans="1:6" ht="16.95" customHeight="1">
      <c r="A159" s="110">
        <v>158</v>
      </c>
      <c r="B159" s="89" t="s">
        <v>679</v>
      </c>
      <c r="C159" s="94">
        <v>1610.42</v>
      </c>
      <c r="D159" s="94">
        <v>0</v>
      </c>
      <c r="E159" s="95">
        <v>1970</v>
      </c>
      <c r="F159" s="111">
        <f t="shared" si="2"/>
        <v>9934680.9800000004</v>
      </c>
    </row>
    <row r="160" spans="1:6" ht="16.95" customHeight="1">
      <c r="A160" s="110">
        <v>159</v>
      </c>
      <c r="B160" s="89" t="s">
        <v>680</v>
      </c>
      <c r="C160" s="94">
        <f>1269.3-37.75</f>
        <v>1231.55</v>
      </c>
      <c r="D160" s="94">
        <v>0</v>
      </c>
      <c r="E160" s="95">
        <v>1970</v>
      </c>
      <c r="F160" s="111">
        <f t="shared" si="2"/>
        <v>7597431.9499999993</v>
      </c>
    </row>
    <row r="161" spans="1:6" ht="16.95" customHeight="1">
      <c r="A161" s="110">
        <v>160</v>
      </c>
      <c r="B161" s="89" t="s">
        <v>681</v>
      </c>
      <c r="C161" s="94">
        <f>1589.45-36.99-46.4</f>
        <v>1506.06</v>
      </c>
      <c r="D161" s="94">
        <v>35.53</v>
      </c>
      <c r="E161" s="95">
        <v>1970</v>
      </c>
      <c r="F161" s="111">
        <f t="shared" si="2"/>
        <v>9510068.709999999</v>
      </c>
    </row>
    <row r="162" spans="1:6" ht="16.95" customHeight="1">
      <c r="A162" s="110">
        <v>161</v>
      </c>
      <c r="B162" s="89" t="s">
        <v>682</v>
      </c>
      <c r="C162" s="94">
        <f>325.57-49.45-6.4</f>
        <v>269.72000000000003</v>
      </c>
      <c r="D162" s="94">
        <v>0</v>
      </c>
      <c r="E162" s="95">
        <v>1919</v>
      </c>
      <c r="F162" s="111">
        <f t="shared" si="2"/>
        <v>1663902.6800000002</v>
      </c>
    </row>
    <row r="163" spans="1:6" ht="16.95" customHeight="1">
      <c r="A163" s="110">
        <v>162</v>
      </c>
      <c r="B163" s="89" t="s">
        <v>683</v>
      </c>
      <c r="C163" s="94">
        <f>136.79-27.81</f>
        <v>108.97999999999999</v>
      </c>
      <c r="D163" s="94">
        <f>27.6-13.74</f>
        <v>13.860000000000001</v>
      </c>
      <c r="E163" s="95">
        <v>1965</v>
      </c>
      <c r="F163" s="111">
        <f t="shared" si="2"/>
        <v>757799.96</v>
      </c>
    </row>
    <row r="164" spans="1:6" ht="16.95" customHeight="1">
      <c r="A164" s="110">
        <v>163</v>
      </c>
      <c r="B164" s="89" t="s">
        <v>684</v>
      </c>
      <c r="C164" s="94">
        <v>194.15</v>
      </c>
      <c r="D164" s="94">
        <v>0</v>
      </c>
      <c r="E164" s="95">
        <v>1965</v>
      </c>
      <c r="F164" s="111">
        <f t="shared" si="2"/>
        <v>1197711.3500000001</v>
      </c>
    </row>
    <row r="165" spans="1:6" ht="16.95" customHeight="1">
      <c r="A165" s="110">
        <v>164</v>
      </c>
      <c r="B165" s="89" t="s">
        <v>685</v>
      </c>
      <c r="C165" s="94">
        <f>248.07-62.82-50.07</f>
        <v>135.18</v>
      </c>
      <c r="D165" s="94">
        <v>0</v>
      </c>
      <c r="E165" s="95">
        <v>1962</v>
      </c>
      <c r="F165" s="111">
        <f t="shared" si="2"/>
        <v>833925.42</v>
      </c>
    </row>
    <row r="166" spans="1:6" ht="16.95" customHeight="1">
      <c r="A166" s="110">
        <v>165</v>
      </c>
      <c r="B166" s="89" t="s">
        <v>686</v>
      </c>
      <c r="C166" s="94">
        <v>150.16</v>
      </c>
      <c r="D166" s="94">
        <v>11.15</v>
      </c>
      <c r="E166" s="95">
        <v>1962</v>
      </c>
      <c r="F166" s="111">
        <f t="shared" si="2"/>
        <v>995121.39</v>
      </c>
    </row>
    <row r="167" spans="1:6" ht="16.95" customHeight="1">
      <c r="A167" s="110">
        <v>166</v>
      </c>
      <c r="B167" s="89" t="s">
        <v>687</v>
      </c>
      <c r="C167" s="94">
        <v>124.4</v>
      </c>
      <c r="D167" s="94">
        <v>0</v>
      </c>
      <c r="E167" s="95">
        <v>1955</v>
      </c>
      <c r="F167" s="111">
        <f t="shared" si="2"/>
        <v>767423.60000000009</v>
      </c>
    </row>
    <row r="168" spans="1:6" ht="16.95" customHeight="1">
      <c r="A168" s="110">
        <v>167</v>
      </c>
      <c r="B168" s="89" t="s">
        <v>688</v>
      </c>
      <c r="C168" s="94">
        <v>31.36</v>
      </c>
      <c r="D168" s="94">
        <v>0</v>
      </c>
      <c r="E168" s="95">
        <v>1930</v>
      </c>
      <c r="F168" s="111">
        <f t="shared" si="2"/>
        <v>193459.84</v>
      </c>
    </row>
    <row r="169" spans="1:6" ht="16.95" customHeight="1">
      <c r="A169" s="110">
        <v>168</v>
      </c>
      <c r="B169" s="89" t="s">
        <v>689</v>
      </c>
      <c r="C169" s="94">
        <v>231.74</v>
      </c>
      <c r="D169" s="94">
        <v>126.88</v>
      </c>
      <c r="E169" s="95">
        <v>1920</v>
      </c>
      <c r="F169" s="111">
        <f t="shared" si="2"/>
        <v>2212326.7800000003</v>
      </c>
    </row>
    <row r="170" spans="1:6" ht="16.95" customHeight="1">
      <c r="A170" s="110">
        <v>169</v>
      </c>
      <c r="B170" s="89" t="s">
        <v>690</v>
      </c>
      <c r="C170" s="94">
        <v>0</v>
      </c>
      <c r="D170" s="94">
        <v>64.400000000000006</v>
      </c>
      <c r="E170" s="95"/>
      <c r="F170" s="111">
        <f t="shared" si="2"/>
        <v>397283.60000000003</v>
      </c>
    </row>
    <row r="171" spans="1:6" ht="16.95" customHeight="1">
      <c r="A171" s="110">
        <v>170</v>
      </c>
      <c r="B171" s="89" t="s">
        <v>691</v>
      </c>
      <c r="C171" s="94">
        <v>504.65</v>
      </c>
      <c r="D171" s="94">
        <v>0</v>
      </c>
      <c r="E171" s="95">
        <v>1930</v>
      </c>
      <c r="F171" s="111">
        <f t="shared" si="2"/>
        <v>3113185.8499999996</v>
      </c>
    </row>
    <row r="172" spans="1:6" ht="16.95" customHeight="1">
      <c r="A172" s="110">
        <v>171</v>
      </c>
      <c r="B172" s="89" t="s">
        <v>692</v>
      </c>
      <c r="C172" s="94">
        <f>122.17-45.08</f>
        <v>77.09</v>
      </c>
      <c r="D172" s="94">
        <v>0</v>
      </c>
      <c r="E172" s="95">
        <v>1930</v>
      </c>
      <c r="F172" s="111">
        <f t="shared" si="2"/>
        <v>475568.21</v>
      </c>
    </row>
    <row r="173" spans="1:6" ht="16.95" customHeight="1">
      <c r="A173" s="110">
        <v>172</v>
      </c>
      <c r="B173" s="89" t="s">
        <v>693</v>
      </c>
      <c r="C173" s="94">
        <v>531.54</v>
      </c>
      <c r="D173" s="94">
        <v>0</v>
      </c>
      <c r="E173" s="95">
        <v>1930</v>
      </c>
      <c r="F173" s="111">
        <f t="shared" si="2"/>
        <v>3279070.26</v>
      </c>
    </row>
    <row r="174" spans="1:6" ht="16.95" customHeight="1">
      <c r="A174" s="110">
        <v>173</v>
      </c>
      <c r="B174" s="89" t="s">
        <v>694</v>
      </c>
      <c r="C174" s="94">
        <f>487.67+32.69</f>
        <v>520.36</v>
      </c>
      <c r="D174" s="94">
        <f>66.06-32.69</f>
        <v>33.370000000000005</v>
      </c>
      <c r="E174" s="95">
        <v>1956</v>
      </c>
      <c r="F174" s="111">
        <f t="shared" si="2"/>
        <v>3415960.37</v>
      </c>
    </row>
    <row r="175" spans="1:6" ht="16.95" customHeight="1">
      <c r="A175" s="110">
        <v>174</v>
      </c>
      <c r="B175" s="89" t="s">
        <v>695</v>
      </c>
      <c r="C175" s="94">
        <f>355.72+33.18</f>
        <v>388.90000000000003</v>
      </c>
      <c r="D175" s="94">
        <f>129.91-33.18</f>
        <v>96.72999999999999</v>
      </c>
      <c r="E175" s="95">
        <v>1959</v>
      </c>
      <c r="F175" s="111">
        <f t="shared" si="2"/>
        <v>2995851.4699999997</v>
      </c>
    </row>
    <row r="176" spans="1:6" ht="16.95" customHeight="1">
      <c r="A176" s="110">
        <v>175</v>
      </c>
      <c r="B176" s="89" t="s">
        <v>696</v>
      </c>
      <c r="C176" s="94">
        <f>167.22-29.96</f>
        <v>137.26</v>
      </c>
      <c r="D176" s="94">
        <v>0</v>
      </c>
      <c r="E176" s="95">
        <v>1895</v>
      </c>
      <c r="F176" s="111">
        <f t="shared" si="2"/>
        <v>846756.94</v>
      </c>
    </row>
    <row r="177" spans="1:6" ht="16.95" customHeight="1">
      <c r="A177" s="110">
        <v>176</v>
      </c>
      <c r="B177" s="89" t="s">
        <v>697</v>
      </c>
      <c r="C177" s="94">
        <f>1079.34-36.77-56.01</f>
        <v>986.56</v>
      </c>
      <c r="D177" s="94">
        <v>0</v>
      </c>
      <c r="E177" s="95">
        <v>1976</v>
      </c>
      <c r="F177" s="111">
        <f t="shared" si="2"/>
        <v>6086088.6399999997</v>
      </c>
    </row>
    <row r="178" spans="1:6" ht="16.95" customHeight="1">
      <c r="A178" s="110">
        <v>177</v>
      </c>
      <c r="B178" s="89" t="s">
        <v>698</v>
      </c>
      <c r="C178" s="94">
        <v>381.64</v>
      </c>
      <c r="D178" s="94">
        <v>0</v>
      </c>
      <c r="E178" s="95">
        <v>1972</v>
      </c>
      <c r="F178" s="111">
        <f t="shared" si="2"/>
        <v>2354337.1599999997</v>
      </c>
    </row>
    <row r="179" spans="1:6" ht="16.95" customHeight="1">
      <c r="A179" s="110">
        <v>178</v>
      </c>
      <c r="B179" s="89" t="s">
        <v>699</v>
      </c>
      <c r="C179" s="94">
        <f>491.87-55.89-36.9</f>
        <v>399.08000000000004</v>
      </c>
      <c r="D179" s="94">
        <v>0</v>
      </c>
      <c r="E179" s="95">
        <v>1986</v>
      </c>
      <c r="F179" s="111">
        <f t="shared" si="2"/>
        <v>2461924.5200000005</v>
      </c>
    </row>
    <row r="180" spans="1:6" ht="16.95" customHeight="1">
      <c r="A180" s="110">
        <v>179</v>
      </c>
      <c r="B180" s="89" t="s">
        <v>700</v>
      </c>
      <c r="C180" s="94">
        <f>345.73-32.25</f>
        <v>313.48</v>
      </c>
      <c r="D180" s="94">
        <v>0</v>
      </c>
      <c r="E180" s="95">
        <v>1975</v>
      </c>
      <c r="F180" s="111">
        <f t="shared" si="2"/>
        <v>1933858.12</v>
      </c>
    </row>
    <row r="181" spans="1:6" ht="16.95" customHeight="1">
      <c r="A181" s="110">
        <v>180</v>
      </c>
      <c r="B181" s="89" t="s">
        <v>701</v>
      </c>
      <c r="C181" s="94">
        <f>545.87-67.87</f>
        <v>478</v>
      </c>
      <c r="D181" s="94">
        <v>0</v>
      </c>
      <c r="E181" s="95">
        <v>1985</v>
      </c>
      <c r="F181" s="111">
        <f t="shared" si="2"/>
        <v>2948782</v>
      </c>
    </row>
    <row r="182" spans="1:6" ht="16.95" customHeight="1">
      <c r="A182" s="110">
        <v>181</v>
      </c>
      <c r="B182" s="89" t="s">
        <v>702</v>
      </c>
      <c r="C182" s="94">
        <v>461.13</v>
      </c>
      <c r="D182" s="94">
        <v>0</v>
      </c>
      <c r="E182" s="95">
        <v>1985</v>
      </c>
      <c r="F182" s="111">
        <f t="shared" si="2"/>
        <v>2844710.9699999997</v>
      </c>
    </row>
    <row r="183" spans="1:6" ht="16.95" customHeight="1">
      <c r="A183" s="110">
        <v>182</v>
      </c>
      <c r="B183" s="89" t="s">
        <v>703</v>
      </c>
      <c r="C183" s="94">
        <v>390.12</v>
      </c>
      <c r="D183" s="94">
        <v>0</v>
      </c>
      <c r="E183" s="95">
        <v>1985</v>
      </c>
      <c r="F183" s="111">
        <f t="shared" si="2"/>
        <v>2406650.2800000003</v>
      </c>
    </row>
    <row r="184" spans="1:6" ht="16.95" customHeight="1">
      <c r="A184" s="110">
        <v>183</v>
      </c>
      <c r="B184" s="89" t="s">
        <v>704</v>
      </c>
      <c r="C184" s="94">
        <v>237.37</v>
      </c>
      <c r="D184" s="94">
        <v>0</v>
      </c>
      <c r="E184" s="95">
        <v>1984</v>
      </c>
      <c r="F184" s="111">
        <f t="shared" si="2"/>
        <v>1464335.53</v>
      </c>
    </row>
    <row r="185" spans="1:6" ht="16.95" customHeight="1">
      <c r="A185" s="110">
        <v>184</v>
      </c>
      <c r="B185" s="89" t="s">
        <v>705</v>
      </c>
      <c r="C185" s="94">
        <v>229.18</v>
      </c>
      <c r="D185" s="94">
        <v>0</v>
      </c>
      <c r="E185" s="95">
        <v>1800</v>
      </c>
      <c r="F185" s="111">
        <f t="shared" si="2"/>
        <v>1413811.4200000002</v>
      </c>
    </row>
    <row r="186" spans="1:6" ht="16.95" customHeight="1">
      <c r="A186" s="110">
        <v>185</v>
      </c>
      <c r="B186" s="89" t="s">
        <v>706</v>
      </c>
      <c r="C186" s="94">
        <v>170.84</v>
      </c>
      <c r="D186" s="94">
        <v>30.55</v>
      </c>
      <c r="E186" s="95">
        <v>1925</v>
      </c>
      <c r="F186" s="111">
        <f t="shared" si="2"/>
        <v>1242374.9100000001</v>
      </c>
    </row>
    <row r="187" spans="1:6" ht="16.95" customHeight="1">
      <c r="A187" s="110">
        <v>186</v>
      </c>
      <c r="B187" s="89" t="s">
        <v>707</v>
      </c>
      <c r="C187" s="94">
        <v>226.49</v>
      </c>
      <c r="D187" s="94">
        <v>0</v>
      </c>
      <c r="E187" s="95">
        <v>1930</v>
      </c>
      <c r="F187" s="111">
        <f t="shared" si="2"/>
        <v>1397216.81</v>
      </c>
    </row>
    <row r="188" spans="1:6" ht="16.95" customHeight="1">
      <c r="A188" s="110">
        <v>187</v>
      </c>
      <c r="B188" s="89" t="s">
        <v>708</v>
      </c>
      <c r="C188" s="94">
        <f>312.67-54.32</f>
        <v>258.35000000000002</v>
      </c>
      <c r="D188" s="94">
        <v>0</v>
      </c>
      <c r="E188" s="95">
        <v>1930</v>
      </c>
      <c r="F188" s="111">
        <f t="shared" si="2"/>
        <v>1593761.1500000001</v>
      </c>
    </row>
    <row r="189" spans="1:6" ht="16.95" customHeight="1">
      <c r="A189" s="110">
        <v>188</v>
      </c>
      <c r="B189" s="89" t="s">
        <v>709</v>
      </c>
      <c r="C189" s="94">
        <f>262.9-86.44</f>
        <v>176.45999999999998</v>
      </c>
      <c r="D189" s="94">
        <v>0</v>
      </c>
      <c r="E189" s="95">
        <v>1930</v>
      </c>
      <c r="F189" s="111">
        <f t="shared" si="2"/>
        <v>1088581.7399999998</v>
      </c>
    </row>
    <row r="190" spans="1:6" ht="16.95" customHeight="1">
      <c r="A190" s="110">
        <v>189</v>
      </c>
      <c r="B190" s="89" t="s">
        <v>710</v>
      </c>
      <c r="C190" s="94">
        <v>211.66</v>
      </c>
      <c r="D190" s="94">
        <v>0</v>
      </c>
      <c r="E190" s="95">
        <v>1930</v>
      </c>
      <c r="F190" s="111">
        <f t="shared" si="2"/>
        <v>1305730.54</v>
      </c>
    </row>
    <row r="191" spans="1:6" ht="16.95" customHeight="1">
      <c r="A191" s="110">
        <v>190</v>
      </c>
      <c r="B191" s="89" t="s">
        <v>711</v>
      </c>
      <c r="C191" s="94">
        <v>277</v>
      </c>
      <c r="D191" s="94">
        <v>0</v>
      </c>
      <c r="E191" s="95">
        <v>1920</v>
      </c>
      <c r="F191" s="111">
        <f t="shared" si="2"/>
        <v>1708813</v>
      </c>
    </row>
    <row r="192" spans="1:6" ht="16.95" customHeight="1">
      <c r="A192" s="110">
        <v>191</v>
      </c>
      <c r="B192" s="89" t="s">
        <v>712</v>
      </c>
      <c r="C192" s="94">
        <v>577.57000000000005</v>
      </c>
      <c r="D192" s="94">
        <v>0</v>
      </c>
      <c r="E192" s="95">
        <v>1967</v>
      </c>
      <c r="F192" s="111">
        <f t="shared" si="2"/>
        <v>3563029.3300000005</v>
      </c>
    </row>
    <row r="193" spans="1:6" ht="16.95" customHeight="1">
      <c r="A193" s="110">
        <v>192</v>
      </c>
      <c r="B193" s="89" t="s">
        <v>713</v>
      </c>
      <c r="C193" s="94">
        <f>1016.93-37.17-43.03</f>
        <v>936.73</v>
      </c>
      <c r="D193" s="94">
        <v>0</v>
      </c>
      <c r="E193" s="95">
        <v>1967</v>
      </c>
      <c r="F193" s="111">
        <f t="shared" si="2"/>
        <v>5778687.3700000001</v>
      </c>
    </row>
    <row r="194" spans="1:6" ht="16.95" customHeight="1">
      <c r="A194" s="110">
        <v>193</v>
      </c>
      <c r="B194" s="89" t="s">
        <v>714</v>
      </c>
      <c r="C194" s="94">
        <v>770.47</v>
      </c>
      <c r="D194" s="94">
        <v>0</v>
      </c>
      <c r="E194" s="95">
        <v>1967</v>
      </c>
      <c r="F194" s="111">
        <f t="shared" si="2"/>
        <v>4753029.4300000006</v>
      </c>
    </row>
    <row r="195" spans="1:6" ht="16.95" customHeight="1">
      <c r="A195" s="110">
        <v>194</v>
      </c>
      <c r="B195" s="89" t="s">
        <v>715</v>
      </c>
      <c r="C195" s="94">
        <v>102.76</v>
      </c>
      <c r="D195" s="94">
        <v>0</v>
      </c>
      <c r="E195" s="95">
        <v>1956</v>
      </c>
      <c r="F195" s="111">
        <f t="shared" si="2"/>
        <v>633926.44000000006</v>
      </c>
    </row>
    <row r="196" spans="1:6" ht="16.95" customHeight="1">
      <c r="A196" s="110">
        <v>195</v>
      </c>
      <c r="B196" s="89" t="s">
        <v>716</v>
      </c>
      <c r="C196" s="94">
        <v>52.36</v>
      </c>
      <c r="D196" s="94">
        <v>0</v>
      </c>
      <c r="E196" s="95">
        <v>1987</v>
      </c>
      <c r="F196" s="111">
        <f t="shared" si="2"/>
        <v>323008.83999999997</v>
      </c>
    </row>
    <row r="197" spans="1:6" ht="16.95" customHeight="1">
      <c r="A197" s="110">
        <v>196</v>
      </c>
      <c r="B197" s="89" t="s">
        <v>717</v>
      </c>
      <c r="C197" s="94">
        <v>64.73</v>
      </c>
      <c r="D197" s="94">
        <v>21.75</v>
      </c>
      <c r="E197" s="95">
        <v>1957</v>
      </c>
      <c r="F197" s="111">
        <f t="shared" ref="F197:F260" si="3">SUM(C197:D197)*6169</f>
        <v>533495.12</v>
      </c>
    </row>
    <row r="198" spans="1:6" ht="16.95" customHeight="1">
      <c r="A198" s="110">
        <v>197</v>
      </c>
      <c r="B198" s="89" t="s">
        <v>718</v>
      </c>
      <c r="C198" s="94">
        <v>341.09</v>
      </c>
      <c r="D198" s="94">
        <v>0</v>
      </c>
      <c r="E198" s="95">
        <v>1957</v>
      </c>
      <c r="F198" s="111">
        <f t="shared" si="3"/>
        <v>2104184.21</v>
      </c>
    </row>
    <row r="199" spans="1:6" ht="16.95" customHeight="1">
      <c r="A199" s="110">
        <v>198</v>
      </c>
      <c r="B199" s="89" t="s">
        <v>719</v>
      </c>
      <c r="C199" s="94">
        <v>393.83</v>
      </c>
      <c r="D199" s="94">
        <v>0</v>
      </c>
      <c r="E199" s="95">
        <v>1939</v>
      </c>
      <c r="F199" s="111">
        <f t="shared" si="3"/>
        <v>2429537.27</v>
      </c>
    </row>
    <row r="200" spans="1:6" ht="16.95" customHeight="1">
      <c r="A200" s="110">
        <v>199</v>
      </c>
      <c r="B200" s="89" t="s">
        <v>720</v>
      </c>
      <c r="C200" s="94">
        <v>140.66999999999999</v>
      </c>
      <c r="D200" s="94">
        <v>0</v>
      </c>
      <c r="E200" s="95">
        <v>1939</v>
      </c>
      <c r="F200" s="111">
        <f t="shared" si="3"/>
        <v>867793.22999999986</v>
      </c>
    </row>
    <row r="201" spans="1:6" ht="16.95" customHeight="1">
      <c r="A201" s="110">
        <v>200</v>
      </c>
      <c r="B201" s="89" t="s">
        <v>721</v>
      </c>
      <c r="C201" s="94">
        <v>80.849999999999994</v>
      </c>
      <c r="D201" s="94">
        <v>0</v>
      </c>
      <c r="E201" s="95">
        <v>1961</v>
      </c>
      <c r="F201" s="111">
        <f t="shared" si="3"/>
        <v>498763.64999999997</v>
      </c>
    </row>
    <row r="202" spans="1:6" ht="16.95" customHeight="1">
      <c r="A202" s="110">
        <v>201</v>
      </c>
      <c r="B202" s="89" t="s">
        <v>722</v>
      </c>
      <c r="C202" s="94">
        <v>893.85</v>
      </c>
      <c r="D202" s="94">
        <v>0</v>
      </c>
      <c r="E202" s="95">
        <v>1966</v>
      </c>
      <c r="F202" s="111">
        <f t="shared" si="3"/>
        <v>5514160.6500000004</v>
      </c>
    </row>
    <row r="203" spans="1:6" ht="16.95" customHeight="1">
      <c r="A203" s="110">
        <v>202</v>
      </c>
      <c r="B203" s="89" t="s">
        <v>723</v>
      </c>
      <c r="C203" s="94">
        <v>123.5</v>
      </c>
      <c r="D203" s="94">
        <v>0</v>
      </c>
      <c r="E203" s="95">
        <v>1957</v>
      </c>
      <c r="F203" s="111">
        <f t="shared" si="3"/>
        <v>761871.5</v>
      </c>
    </row>
    <row r="204" spans="1:6" ht="16.95" customHeight="1">
      <c r="A204" s="110">
        <v>203</v>
      </c>
      <c r="B204" s="89" t="s">
        <v>724</v>
      </c>
      <c r="C204" s="94">
        <v>314.08</v>
      </c>
      <c r="D204" s="94">
        <v>0</v>
      </c>
      <c r="E204" s="95">
        <v>1954</v>
      </c>
      <c r="F204" s="111">
        <f t="shared" si="3"/>
        <v>1937559.5199999998</v>
      </c>
    </row>
    <row r="205" spans="1:6" ht="16.95" customHeight="1">
      <c r="A205" s="110">
        <v>204</v>
      </c>
      <c r="B205" s="89" t="s">
        <v>725</v>
      </c>
      <c r="C205" s="94">
        <v>353.23</v>
      </c>
      <c r="D205" s="94">
        <v>0</v>
      </c>
      <c r="E205" s="95">
        <v>1923</v>
      </c>
      <c r="F205" s="111">
        <f t="shared" si="3"/>
        <v>2179075.87</v>
      </c>
    </row>
    <row r="206" spans="1:6" ht="16.95" customHeight="1">
      <c r="A206" s="110">
        <v>205</v>
      </c>
      <c r="B206" s="89" t="s">
        <v>726</v>
      </c>
      <c r="C206" s="94">
        <f>468.26-77.14</f>
        <v>391.12</v>
      </c>
      <c r="D206" s="94">
        <v>0</v>
      </c>
      <c r="E206" s="95">
        <v>1926</v>
      </c>
      <c r="F206" s="111">
        <f t="shared" si="3"/>
        <v>2412819.2800000003</v>
      </c>
    </row>
    <row r="207" spans="1:6" ht="16.95" customHeight="1">
      <c r="A207" s="110">
        <v>206</v>
      </c>
      <c r="B207" s="89" t="s">
        <v>727</v>
      </c>
      <c r="C207" s="94">
        <f>464.58-54.02</f>
        <v>410.56</v>
      </c>
      <c r="D207" s="94">
        <v>0</v>
      </c>
      <c r="E207" s="95">
        <v>1969</v>
      </c>
      <c r="F207" s="111">
        <f t="shared" si="3"/>
        <v>2532744.64</v>
      </c>
    </row>
    <row r="208" spans="1:6" ht="16.95" customHeight="1">
      <c r="A208" s="110">
        <v>207</v>
      </c>
      <c r="B208" s="89" t="s">
        <v>728</v>
      </c>
      <c r="C208" s="94">
        <v>253.32</v>
      </c>
      <c r="D208" s="94">
        <v>0</v>
      </c>
      <c r="E208" s="95">
        <v>1954</v>
      </c>
      <c r="F208" s="111">
        <f t="shared" si="3"/>
        <v>1562731.0799999998</v>
      </c>
    </row>
    <row r="209" spans="1:6" ht="16.95" customHeight="1">
      <c r="A209" s="110">
        <v>208</v>
      </c>
      <c r="B209" s="89" t="s">
        <v>729</v>
      </c>
      <c r="C209" s="94">
        <f>571.56-48.6</f>
        <v>522.95999999999992</v>
      </c>
      <c r="D209" s="94">
        <v>65.09</v>
      </c>
      <c r="E209" s="95">
        <v>1956</v>
      </c>
      <c r="F209" s="111">
        <f t="shared" si="3"/>
        <v>3627680.4499999997</v>
      </c>
    </row>
    <row r="210" spans="1:6" ht="16.95" customHeight="1">
      <c r="A210" s="110">
        <v>209</v>
      </c>
      <c r="B210" s="89" t="s">
        <v>730</v>
      </c>
      <c r="C210" s="94">
        <v>37.9</v>
      </c>
      <c r="D210" s="94">
        <v>0</v>
      </c>
      <c r="E210" s="95"/>
      <c r="F210" s="111">
        <f t="shared" si="3"/>
        <v>233805.09999999998</v>
      </c>
    </row>
    <row r="211" spans="1:6" ht="16.95" customHeight="1">
      <c r="A211" s="110">
        <v>210</v>
      </c>
      <c r="B211" s="89" t="s">
        <v>731</v>
      </c>
      <c r="C211" s="94">
        <f>162.69-17.38</f>
        <v>145.31</v>
      </c>
      <c r="D211" s="94">
        <v>0</v>
      </c>
      <c r="E211" s="95">
        <v>1958</v>
      </c>
      <c r="F211" s="111">
        <f t="shared" si="3"/>
        <v>896417.39</v>
      </c>
    </row>
    <row r="212" spans="1:6" ht="16.95" customHeight="1">
      <c r="A212" s="110">
        <v>211</v>
      </c>
      <c r="B212" s="89" t="s">
        <v>732</v>
      </c>
      <c r="C212" s="94">
        <v>17.97</v>
      </c>
      <c r="D212" s="94">
        <v>0</v>
      </c>
      <c r="E212" s="95">
        <v>1957</v>
      </c>
      <c r="F212" s="111">
        <f t="shared" si="3"/>
        <v>110856.93</v>
      </c>
    </row>
    <row r="213" spans="1:6" ht="16.95" customHeight="1">
      <c r="A213" s="110">
        <v>212</v>
      </c>
      <c r="B213" s="89" t="s">
        <v>733</v>
      </c>
      <c r="C213" s="94">
        <v>162.05000000000001</v>
      </c>
      <c r="D213" s="94">
        <v>0</v>
      </c>
      <c r="E213" s="95">
        <v>1959</v>
      </c>
      <c r="F213" s="111">
        <f t="shared" si="3"/>
        <v>999686.45000000007</v>
      </c>
    </row>
    <row r="214" spans="1:6" ht="16.95" customHeight="1">
      <c r="A214" s="110">
        <v>213</v>
      </c>
      <c r="B214" s="89" t="s">
        <v>734</v>
      </c>
      <c r="C214" s="94">
        <f>572.56-56.43-46.81-31.93</f>
        <v>437.39</v>
      </c>
      <c r="D214" s="94">
        <v>0</v>
      </c>
      <c r="E214" s="95">
        <v>1974</v>
      </c>
      <c r="F214" s="111">
        <f t="shared" si="3"/>
        <v>2698258.9099999997</v>
      </c>
    </row>
    <row r="215" spans="1:6" ht="16.95" customHeight="1">
      <c r="A215" s="110">
        <v>214</v>
      </c>
      <c r="B215" s="89" t="s">
        <v>735</v>
      </c>
      <c r="C215" s="94">
        <v>359.07</v>
      </c>
      <c r="D215" s="94">
        <v>0</v>
      </c>
      <c r="E215" s="95">
        <v>1974</v>
      </c>
      <c r="F215" s="111">
        <f t="shared" si="3"/>
        <v>2215102.83</v>
      </c>
    </row>
    <row r="216" spans="1:6" ht="16.95" customHeight="1">
      <c r="A216" s="110">
        <v>215</v>
      </c>
      <c r="B216" s="89" t="s">
        <v>736</v>
      </c>
      <c r="C216" s="94">
        <f>229.33-35.38-32.58</f>
        <v>161.37</v>
      </c>
      <c r="D216" s="94">
        <v>0</v>
      </c>
      <c r="E216" s="95">
        <v>1986</v>
      </c>
      <c r="F216" s="111">
        <f t="shared" si="3"/>
        <v>995491.53</v>
      </c>
    </row>
    <row r="217" spans="1:6" ht="16.95" customHeight="1">
      <c r="A217" s="110">
        <v>216</v>
      </c>
      <c r="B217" s="89" t="s">
        <v>737</v>
      </c>
      <c r="C217" s="94">
        <v>197.76</v>
      </c>
      <c r="D217" s="94">
        <v>0</v>
      </c>
      <c r="E217" s="95">
        <v>1984</v>
      </c>
      <c r="F217" s="111">
        <f t="shared" si="3"/>
        <v>1219981.44</v>
      </c>
    </row>
    <row r="218" spans="1:6" ht="16.95" customHeight="1">
      <c r="A218" s="110">
        <v>217</v>
      </c>
      <c r="B218" s="89" t="s">
        <v>738</v>
      </c>
      <c r="C218" s="94">
        <f>131.02-65.45</f>
        <v>65.570000000000007</v>
      </c>
      <c r="D218" s="94">
        <v>0</v>
      </c>
      <c r="E218" s="95">
        <v>1986</v>
      </c>
      <c r="F218" s="111">
        <f t="shared" si="3"/>
        <v>404501.33000000007</v>
      </c>
    </row>
    <row r="219" spans="1:6" ht="16.95" customHeight="1">
      <c r="A219" s="110">
        <v>218</v>
      </c>
      <c r="B219" s="89" t="s">
        <v>739</v>
      </c>
      <c r="C219" s="94">
        <v>301.47000000000003</v>
      </c>
      <c r="D219" s="94">
        <v>22.81</v>
      </c>
      <c r="E219" s="95">
        <v>1958</v>
      </c>
      <c r="F219" s="111">
        <f t="shared" si="3"/>
        <v>2000483.3200000003</v>
      </c>
    </row>
    <row r="220" spans="1:6" ht="16.95" customHeight="1">
      <c r="A220" s="110">
        <v>219</v>
      </c>
      <c r="B220" s="89" t="s">
        <v>740</v>
      </c>
      <c r="C220" s="94">
        <v>223.87</v>
      </c>
      <c r="D220" s="94">
        <v>0</v>
      </c>
      <c r="E220" s="95">
        <v>1959</v>
      </c>
      <c r="F220" s="111">
        <f t="shared" si="3"/>
        <v>1381054.03</v>
      </c>
    </row>
    <row r="221" spans="1:6" ht="16.95" customHeight="1">
      <c r="A221" s="110">
        <v>220</v>
      </c>
      <c r="B221" s="89" t="s">
        <v>741</v>
      </c>
      <c r="C221" s="94">
        <v>183.59</v>
      </c>
      <c r="D221" s="94">
        <v>0</v>
      </c>
      <c r="E221" s="95">
        <v>1958</v>
      </c>
      <c r="F221" s="111">
        <f t="shared" si="3"/>
        <v>1132566.71</v>
      </c>
    </row>
    <row r="222" spans="1:6" ht="16.95" customHeight="1">
      <c r="A222" s="110">
        <v>221</v>
      </c>
      <c r="B222" s="89" t="s">
        <v>742</v>
      </c>
      <c r="C222" s="94">
        <f>408.05-50.55</f>
        <v>357.5</v>
      </c>
      <c r="D222" s="94">
        <v>129.19</v>
      </c>
      <c r="E222" s="95">
        <v>1959</v>
      </c>
      <c r="F222" s="111">
        <f t="shared" si="3"/>
        <v>3002390.61</v>
      </c>
    </row>
    <row r="223" spans="1:6" ht="16.95" customHeight="1">
      <c r="A223" s="110">
        <v>222</v>
      </c>
      <c r="B223" s="89" t="s">
        <v>743</v>
      </c>
      <c r="C223" s="94">
        <v>329.65</v>
      </c>
      <c r="D223" s="94">
        <v>474.21</v>
      </c>
      <c r="E223" s="95">
        <v>1925</v>
      </c>
      <c r="F223" s="111">
        <f t="shared" si="3"/>
        <v>4959012.3399999989</v>
      </c>
    </row>
    <row r="224" spans="1:6" ht="16.95" customHeight="1">
      <c r="A224" s="110">
        <v>223</v>
      </c>
      <c r="B224" s="89" t="s">
        <v>744</v>
      </c>
      <c r="C224" s="94">
        <v>193.82</v>
      </c>
      <c r="D224" s="94">
        <v>0</v>
      </c>
      <c r="E224" s="95">
        <v>1920</v>
      </c>
      <c r="F224" s="111">
        <f t="shared" si="3"/>
        <v>1195675.5799999998</v>
      </c>
    </row>
    <row r="225" spans="1:6" ht="16.95" customHeight="1">
      <c r="A225" s="110">
        <v>224</v>
      </c>
      <c r="B225" s="89" t="s">
        <v>745</v>
      </c>
      <c r="C225" s="94">
        <v>78.48</v>
      </c>
      <c r="D225" s="94">
        <v>60.27</v>
      </c>
      <c r="E225" s="95">
        <v>1911</v>
      </c>
      <c r="F225" s="111">
        <f t="shared" si="3"/>
        <v>855948.75</v>
      </c>
    </row>
    <row r="226" spans="1:6" ht="16.95" customHeight="1">
      <c r="A226" s="110">
        <v>225</v>
      </c>
      <c r="B226" s="89" t="s">
        <v>746</v>
      </c>
      <c r="C226" s="94">
        <v>99.19</v>
      </c>
      <c r="D226" s="94">
        <v>0</v>
      </c>
      <c r="E226" s="95">
        <v>1910</v>
      </c>
      <c r="F226" s="111">
        <f t="shared" si="3"/>
        <v>611903.11</v>
      </c>
    </row>
    <row r="227" spans="1:6" ht="16.95" customHeight="1">
      <c r="A227" s="110">
        <v>226</v>
      </c>
      <c r="B227" s="89" t="s">
        <v>747</v>
      </c>
      <c r="C227" s="94">
        <v>215.47</v>
      </c>
      <c r="D227" s="94">
        <v>11.68</v>
      </c>
      <c r="E227" s="95">
        <v>1910</v>
      </c>
      <c r="F227" s="111">
        <f t="shared" si="3"/>
        <v>1401288.35</v>
      </c>
    </row>
    <row r="228" spans="1:6" ht="16.95" customHeight="1">
      <c r="A228" s="110">
        <v>227</v>
      </c>
      <c r="B228" s="89" t="s">
        <v>748</v>
      </c>
      <c r="C228" s="94">
        <v>472.37</v>
      </c>
      <c r="D228" s="94">
        <v>0</v>
      </c>
      <c r="E228" s="95">
        <v>1880</v>
      </c>
      <c r="F228" s="111">
        <f t="shared" si="3"/>
        <v>2914050.5300000003</v>
      </c>
    </row>
    <row r="229" spans="1:6" ht="16.95" customHeight="1">
      <c r="A229" s="110">
        <v>228</v>
      </c>
      <c r="B229" s="89" t="s">
        <v>749</v>
      </c>
      <c r="C229" s="94">
        <v>179.56</v>
      </c>
      <c r="D229" s="94">
        <v>0</v>
      </c>
      <c r="E229" s="95">
        <v>1910</v>
      </c>
      <c r="F229" s="111">
        <f t="shared" si="3"/>
        <v>1107705.6400000001</v>
      </c>
    </row>
    <row r="230" spans="1:6" ht="16.95" customHeight="1">
      <c r="A230" s="110">
        <v>229</v>
      </c>
      <c r="B230" s="89" t="s">
        <v>750</v>
      </c>
      <c r="C230" s="94">
        <v>140.15</v>
      </c>
      <c r="D230" s="94">
        <v>0</v>
      </c>
      <c r="E230" s="95">
        <v>1935</v>
      </c>
      <c r="F230" s="111">
        <f t="shared" si="3"/>
        <v>864585.35000000009</v>
      </c>
    </row>
    <row r="231" spans="1:6" ht="16.95" customHeight="1">
      <c r="A231" s="110">
        <v>230</v>
      </c>
      <c r="B231" s="89" t="s">
        <v>751</v>
      </c>
      <c r="C231" s="94">
        <v>153.77000000000001</v>
      </c>
      <c r="D231" s="94">
        <v>15.78</v>
      </c>
      <c r="E231" s="95">
        <v>1960</v>
      </c>
      <c r="F231" s="111">
        <f t="shared" si="3"/>
        <v>1045953.9500000001</v>
      </c>
    </row>
    <row r="232" spans="1:6" ht="16.95" customHeight="1">
      <c r="A232" s="110">
        <v>231</v>
      </c>
      <c r="B232" s="89" t="s">
        <v>752</v>
      </c>
      <c r="C232" s="94">
        <v>105.17</v>
      </c>
      <c r="D232" s="94">
        <v>0</v>
      </c>
      <c r="E232" s="95">
        <v>1906</v>
      </c>
      <c r="F232" s="111">
        <f t="shared" si="3"/>
        <v>648793.73</v>
      </c>
    </row>
    <row r="233" spans="1:6" ht="16.95" customHeight="1">
      <c r="A233" s="110">
        <v>232</v>
      </c>
      <c r="B233" s="89" t="s">
        <v>753</v>
      </c>
      <c r="C233" s="94">
        <v>35.630000000000003</v>
      </c>
      <c r="D233" s="94">
        <v>15.98</v>
      </c>
      <c r="E233" s="95">
        <v>1964</v>
      </c>
      <c r="F233" s="111">
        <f t="shared" si="3"/>
        <v>318382.08999999997</v>
      </c>
    </row>
    <row r="234" spans="1:6" ht="16.95" customHeight="1">
      <c r="A234" s="110">
        <v>233</v>
      </c>
      <c r="B234" s="89" t="s">
        <v>754</v>
      </c>
      <c r="C234" s="94">
        <v>108.02</v>
      </c>
      <c r="D234" s="94">
        <v>0</v>
      </c>
      <c r="E234" s="95">
        <v>1906</v>
      </c>
      <c r="F234" s="111">
        <f t="shared" si="3"/>
        <v>666375.38</v>
      </c>
    </row>
    <row r="235" spans="1:6" ht="16.95" customHeight="1">
      <c r="A235" s="110">
        <v>234</v>
      </c>
      <c r="B235" s="89" t="s">
        <v>755</v>
      </c>
      <c r="C235" s="94">
        <v>188.63</v>
      </c>
      <c r="D235" s="94">
        <v>0</v>
      </c>
      <c r="E235" s="95">
        <v>1965</v>
      </c>
      <c r="F235" s="111">
        <f t="shared" si="3"/>
        <v>1163658.47</v>
      </c>
    </row>
    <row r="236" spans="1:6" ht="16.95" customHeight="1">
      <c r="A236" s="110">
        <v>235</v>
      </c>
      <c r="B236" s="89" t="s">
        <v>756</v>
      </c>
      <c r="C236" s="94">
        <f>752.38-59.71</f>
        <v>692.67</v>
      </c>
      <c r="D236" s="94">
        <v>0</v>
      </c>
      <c r="E236" s="95">
        <v>1959</v>
      </c>
      <c r="F236" s="111">
        <f t="shared" si="3"/>
        <v>4273081.2299999995</v>
      </c>
    </row>
    <row r="237" spans="1:6" ht="16.95" customHeight="1">
      <c r="A237" s="110">
        <v>236</v>
      </c>
      <c r="B237" s="89" t="s">
        <v>757</v>
      </c>
      <c r="C237" s="94">
        <v>236.83</v>
      </c>
      <c r="D237" s="94">
        <v>69.25</v>
      </c>
      <c r="E237" s="95">
        <v>1965</v>
      </c>
      <c r="F237" s="111">
        <f t="shared" si="3"/>
        <v>1888207.5200000003</v>
      </c>
    </row>
    <row r="238" spans="1:6" ht="16.95" customHeight="1">
      <c r="A238" s="110">
        <v>237</v>
      </c>
      <c r="B238" s="89" t="s">
        <v>758</v>
      </c>
      <c r="C238" s="94">
        <f>392.98-37.38</f>
        <v>355.6</v>
      </c>
      <c r="D238" s="94">
        <v>0</v>
      </c>
      <c r="E238" s="95">
        <v>1971</v>
      </c>
      <c r="F238" s="111">
        <f t="shared" si="3"/>
        <v>2193696.4000000004</v>
      </c>
    </row>
    <row r="239" spans="1:6" ht="16.95" customHeight="1">
      <c r="A239" s="110">
        <v>238</v>
      </c>
      <c r="B239" s="89" t="s">
        <v>759</v>
      </c>
      <c r="C239" s="94">
        <v>188.9</v>
      </c>
      <c r="D239" s="94">
        <v>90.73</v>
      </c>
      <c r="E239" s="95">
        <v>1959</v>
      </c>
      <c r="F239" s="111">
        <f t="shared" si="3"/>
        <v>1725037.47</v>
      </c>
    </row>
    <row r="240" spans="1:6" ht="16.95" customHeight="1">
      <c r="A240" s="110">
        <v>239</v>
      </c>
      <c r="B240" s="89" t="s">
        <v>760</v>
      </c>
      <c r="C240" s="94">
        <v>215.1</v>
      </c>
      <c r="D240" s="94">
        <v>0</v>
      </c>
      <c r="E240" s="95">
        <v>1900</v>
      </c>
      <c r="F240" s="111">
        <f t="shared" si="3"/>
        <v>1326951.8999999999</v>
      </c>
    </row>
    <row r="241" spans="1:6" ht="16.95" customHeight="1">
      <c r="A241" s="110">
        <v>240</v>
      </c>
      <c r="B241" s="89" t="s">
        <v>761</v>
      </c>
      <c r="C241" s="94">
        <v>1316.29</v>
      </c>
      <c r="D241" s="94">
        <v>0</v>
      </c>
      <c r="E241" s="95">
        <v>1920</v>
      </c>
      <c r="F241" s="111">
        <f t="shared" si="3"/>
        <v>8120193.0099999998</v>
      </c>
    </row>
    <row r="242" spans="1:6" ht="16.95" customHeight="1">
      <c r="A242" s="110">
        <v>241</v>
      </c>
      <c r="B242" s="89" t="s">
        <v>762</v>
      </c>
      <c r="C242" s="94">
        <v>519.82000000000005</v>
      </c>
      <c r="D242" s="94">
        <v>0</v>
      </c>
      <c r="E242" s="95">
        <v>1909</v>
      </c>
      <c r="F242" s="111">
        <f t="shared" si="3"/>
        <v>3206769.5800000005</v>
      </c>
    </row>
    <row r="243" spans="1:6" ht="16.95" customHeight="1">
      <c r="A243" s="110">
        <v>242</v>
      </c>
      <c r="B243" s="89" t="s">
        <v>763</v>
      </c>
      <c r="C243" s="94">
        <v>387.97</v>
      </c>
      <c r="D243" s="94">
        <v>0</v>
      </c>
      <c r="E243" s="95">
        <v>1909</v>
      </c>
      <c r="F243" s="111">
        <f t="shared" si="3"/>
        <v>2393386.9300000002</v>
      </c>
    </row>
    <row r="244" spans="1:6" ht="16.95" customHeight="1">
      <c r="A244" s="110">
        <v>243</v>
      </c>
      <c r="B244" s="89" t="s">
        <v>764</v>
      </c>
      <c r="C244" s="94">
        <v>272.04000000000002</v>
      </c>
      <c r="D244" s="94">
        <v>64.510000000000005</v>
      </c>
      <c r="E244" s="95">
        <v>1909</v>
      </c>
      <c r="F244" s="111">
        <f t="shared" si="3"/>
        <v>2076176.9500000002</v>
      </c>
    </row>
    <row r="245" spans="1:6" ht="16.95" customHeight="1">
      <c r="A245" s="110">
        <v>244</v>
      </c>
      <c r="B245" s="89" t="s">
        <v>765</v>
      </c>
      <c r="C245" s="94">
        <v>536.98</v>
      </c>
      <c r="D245" s="94">
        <v>22.8</v>
      </c>
      <c r="E245" s="95">
        <v>1911</v>
      </c>
      <c r="F245" s="111">
        <f t="shared" si="3"/>
        <v>3453282.82</v>
      </c>
    </row>
    <row r="246" spans="1:6" ht="16.95" customHeight="1">
      <c r="A246" s="110">
        <v>245</v>
      </c>
      <c r="B246" s="89" t="s">
        <v>766</v>
      </c>
      <c r="C246" s="94">
        <v>443.02</v>
      </c>
      <c r="D246" s="94">
        <v>0</v>
      </c>
      <c r="E246" s="95">
        <v>1911</v>
      </c>
      <c r="F246" s="111">
        <f t="shared" si="3"/>
        <v>2732990.38</v>
      </c>
    </row>
    <row r="247" spans="1:6" ht="16.95" customHeight="1">
      <c r="A247" s="110">
        <v>246</v>
      </c>
      <c r="B247" s="89" t="s">
        <v>767</v>
      </c>
      <c r="C247" s="94">
        <v>134.02000000000001</v>
      </c>
      <c r="D247" s="94">
        <v>0</v>
      </c>
      <c r="E247" s="95">
        <v>1911</v>
      </c>
      <c r="F247" s="111">
        <f t="shared" si="3"/>
        <v>826769.38000000012</v>
      </c>
    </row>
    <row r="248" spans="1:6" ht="16.95" customHeight="1">
      <c r="A248" s="110">
        <v>247</v>
      </c>
      <c r="B248" s="89" t="s">
        <v>768</v>
      </c>
      <c r="C248" s="94">
        <v>161.61000000000001</v>
      </c>
      <c r="D248" s="94">
        <v>0</v>
      </c>
      <c r="E248" s="95">
        <v>1911</v>
      </c>
      <c r="F248" s="111">
        <f t="shared" si="3"/>
        <v>996972.09000000008</v>
      </c>
    </row>
    <row r="249" spans="1:6" ht="16.95" customHeight="1">
      <c r="A249" s="110">
        <v>248</v>
      </c>
      <c r="B249" s="89" t="s">
        <v>769</v>
      </c>
      <c r="C249" s="94">
        <v>338.42</v>
      </c>
      <c r="D249" s="94">
        <v>0</v>
      </c>
      <c r="E249" s="95">
        <v>1900</v>
      </c>
      <c r="F249" s="111">
        <f t="shared" si="3"/>
        <v>2087712.9800000002</v>
      </c>
    </row>
    <row r="250" spans="1:6" ht="16.95" customHeight="1">
      <c r="A250" s="110">
        <v>249</v>
      </c>
      <c r="B250" s="89" t="s">
        <v>770</v>
      </c>
      <c r="C250" s="94">
        <v>130.94999999999999</v>
      </c>
      <c r="D250" s="94">
        <v>0</v>
      </c>
      <c r="E250" s="95">
        <v>1905</v>
      </c>
      <c r="F250" s="111">
        <f t="shared" si="3"/>
        <v>807830.54999999993</v>
      </c>
    </row>
    <row r="251" spans="1:6" ht="16.95" customHeight="1">
      <c r="A251" s="110">
        <v>250</v>
      </c>
      <c r="B251" s="89" t="s">
        <v>771</v>
      </c>
      <c r="C251" s="94">
        <v>401.68</v>
      </c>
      <c r="D251" s="94">
        <v>0</v>
      </c>
      <c r="E251" s="95">
        <v>1910</v>
      </c>
      <c r="F251" s="111">
        <f t="shared" si="3"/>
        <v>2477963.92</v>
      </c>
    </row>
    <row r="252" spans="1:6" ht="16.95" customHeight="1">
      <c r="A252" s="110">
        <v>251</v>
      </c>
      <c r="B252" s="89" t="s">
        <v>772</v>
      </c>
      <c r="C252" s="94">
        <f>371.92-60.51</f>
        <v>311.41000000000003</v>
      </c>
      <c r="D252" s="94">
        <v>0</v>
      </c>
      <c r="E252" s="95">
        <v>1957</v>
      </c>
      <c r="F252" s="111">
        <f t="shared" si="3"/>
        <v>1921088.2900000003</v>
      </c>
    </row>
    <row r="253" spans="1:6" ht="16.95" customHeight="1">
      <c r="A253" s="110">
        <v>252</v>
      </c>
      <c r="B253" s="89" t="s">
        <v>773</v>
      </c>
      <c r="C253" s="94">
        <v>754.3</v>
      </c>
      <c r="D253" s="94">
        <v>0</v>
      </c>
      <c r="E253" s="95">
        <v>1920</v>
      </c>
      <c r="F253" s="111">
        <f t="shared" si="3"/>
        <v>4653276.6999999993</v>
      </c>
    </row>
    <row r="254" spans="1:6" ht="16.95" customHeight="1">
      <c r="A254" s="110">
        <v>253</v>
      </c>
      <c r="B254" s="89" t="s">
        <v>774</v>
      </c>
      <c r="C254" s="94">
        <f>172.78+68.75</f>
        <v>241.53</v>
      </c>
      <c r="D254" s="94">
        <v>0</v>
      </c>
      <c r="E254" s="95">
        <v>1920</v>
      </c>
      <c r="F254" s="111">
        <f t="shared" si="3"/>
        <v>1489998.57</v>
      </c>
    </row>
    <row r="255" spans="1:6" ht="16.95" customHeight="1">
      <c r="A255" s="110">
        <v>254</v>
      </c>
      <c r="B255" s="89" t="s">
        <v>775</v>
      </c>
      <c r="C255" s="94">
        <v>286.06</v>
      </c>
      <c r="D255" s="94">
        <v>0</v>
      </c>
      <c r="E255" s="95">
        <v>1909</v>
      </c>
      <c r="F255" s="111">
        <f t="shared" si="3"/>
        <v>1764704.1400000001</v>
      </c>
    </row>
    <row r="256" spans="1:6" ht="16.95" customHeight="1">
      <c r="A256" s="110">
        <v>255</v>
      </c>
      <c r="B256" s="89" t="s">
        <v>776</v>
      </c>
      <c r="C256" s="94">
        <f>299.8-37.38</f>
        <v>262.42</v>
      </c>
      <c r="D256" s="94">
        <v>0</v>
      </c>
      <c r="E256" s="95">
        <v>1910</v>
      </c>
      <c r="F256" s="111">
        <f t="shared" si="3"/>
        <v>1618868.9800000002</v>
      </c>
    </row>
    <row r="257" spans="1:6" ht="16.95" customHeight="1">
      <c r="A257" s="110">
        <v>256</v>
      </c>
      <c r="B257" s="89" t="s">
        <v>777</v>
      </c>
      <c r="C257" s="94">
        <v>63.92</v>
      </c>
      <c r="D257" s="94">
        <v>0</v>
      </c>
      <c r="E257" s="95">
        <v>1956</v>
      </c>
      <c r="F257" s="111">
        <f t="shared" si="3"/>
        <v>394322.48000000004</v>
      </c>
    </row>
    <row r="258" spans="1:6" ht="16.95" customHeight="1">
      <c r="A258" s="110">
        <v>257</v>
      </c>
      <c r="B258" s="89" t="s">
        <v>778</v>
      </c>
      <c r="C258" s="94">
        <v>102.02</v>
      </c>
      <c r="D258" s="94">
        <v>0</v>
      </c>
      <c r="E258" s="95">
        <v>1912</v>
      </c>
      <c r="F258" s="111">
        <f t="shared" si="3"/>
        <v>629361.38</v>
      </c>
    </row>
    <row r="259" spans="1:6" ht="16.95" customHeight="1">
      <c r="A259" s="110">
        <v>258</v>
      </c>
      <c r="B259" s="89" t="s">
        <v>779</v>
      </c>
      <c r="C259" s="94">
        <v>158.07</v>
      </c>
      <c r="D259" s="94">
        <v>0</v>
      </c>
      <c r="E259" s="95">
        <v>1912</v>
      </c>
      <c r="F259" s="111">
        <f t="shared" si="3"/>
        <v>975133.83</v>
      </c>
    </row>
    <row r="260" spans="1:6" ht="16.95" customHeight="1">
      <c r="A260" s="110">
        <v>259</v>
      </c>
      <c r="B260" s="89" t="s">
        <v>780</v>
      </c>
      <c r="C260" s="94">
        <v>371.25</v>
      </c>
      <c r="D260" s="94">
        <v>0</v>
      </c>
      <c r="E260" s="95">
        <v>1925</v>
      </c>
      <c r="F260" s="111">
        <f t="shared" si="3"/>
        <v>2290241.25</v>
      </c>
    </row>
    <row r="261" spans="1:6" ht="16.95" customHeight="1">
      <c r="A261" s="110">
        <v>260</v>
      </c>
      <c r="B261" s="89" t="s">
        <v>781</v>
      </c>
      <c r="C261" s="94">
        <v>745.52</v>
      </c>
      <c r="D261" s="94">
        <v>0</v>
      </c>
      <c r="E261" s="95">
        <v>1920</v>
      </c>
      <c r="F261" s="111">
        <f t="shared" ref="F261:F324" si="4">SUM(C261:D261)*6169</f>
        <v>4599112.88</v>
      </c>
    </row>
    <row r="262" spans="1:6" ht="16.95" customHeight="1">
      <c r="A262" s="110">
        <v>261</v>
      </c>
      <c r="B262" s="89" t="s">
        <v>782</v>
      </c>
      <c r="C262" s="94">
        <v>286.33999999999997</v>
      </c>
      <c r="D262" s="94">
        <v>0</v>
      </c>
      <c r="E262" s="95">
        <v>1765</v>
      </c>
      <c r="F262" s="111">
        <f t="shared" si="4"/>
        <v>1766431.4599999997</v>
      </c>
    </row>
    <row r="263" spans="1:6" ht="16.95" customHeight="1">
      <c r="A263" s="110">
        <v>262</v>
      </c>
      <c r="B263" s="89" t="s">
        <v>783</v>
      </c>
      <c r="C263" s="94">
        <v>174.35</v>
      </c>
      <c r="D263" s="94">
        <v>0</v>
      </c>
      <c r="E263" s="95">
        <v>1918</v>
      </c>
      <c r="F263" s="111">
        <f t="shared" si="4"/>
        <v>1075565.1499999999</v>
      </c>
    </row>
    <row r="264" spans="1:6" ht="16.95" customHeight="1">
      <c r="A264" s="110">
        <v>263</v>
      </c>
      <c r="B264" s="89" t="s">
        <v>784</v>
      </c>
      <c r="C264" s="94">
        <v>32.659999999999997</v>
      </c>
      <c r="D264" s="94">
        <v>0</v>
      </c>
      <c r="E264" s="95">
        <v>2000</v>
      </c>
      <c r="F264" s="111">
        <f t="shared" si="4"/>
        <v>201479.53999999998</v>
      </c>
    </row>
    <row r="265" spans="1:6" ht="16.95" customHeight="1">
      <c r="A265" s="110">
        <v>264</v>
      </c>
      <c r="B265" s="89" t="s">
        <v>785</v>
      </c>
      <c r="C265" s="94">
        <v>0</v>
      </c>
      <c r="D265" s="94">
        <v>41.7</v>
      </c>
      <c r="E265" s="95"/>
      <c r="F265" s="111">
        <f t="shared" si="4"/>
        <v>257247.30000000002</v>
      </c>
    </row>
    <row r="266" spans="1:6" ht="16.95" customHeight="1">
      <c r="A266" s="110">
        <v>265</v>
      </c>
      <c r="B266" s="89" t="s">
        <v>786</v>
      </c>
      <c r="C266" s="94">
        <v>285.3</v>
      </c>
      <c r="D266" s="94">
        <v>39.61</v>
      </c>
      <c r="E266" s="95">
        <v>1913</v>
      </c>
      <c r="F266" s="111">
        <f t="shared" si="4"/>
        <v>2004369.7900000003</v>
      </c>
    </row>
    <row r="267" spans="1:6" ht="16.95" customHeight="1">
      <c r="A267" s="110">
        <v>266</v>
      </c>
      <c r="B267" s="89" t="s">
        <v>787</v>
      </c>
      <c r="C267" s="94">
        <v>290.41000000000003</v>
      </c>
      <c r="D267" s="94">
        <v>0</v>
      </c>
      <c r="E267" s="95">
        <v>1957</v>
      </c>
      <c r="F267" s="111">
        <f t="shared" si="4"/>
        <v>1791539.2900000003</v>
      </c>
    </row>
    <row r="268" spans="1:6" ht="16.95" customHeight="1">
      <c r="A268" s="110">
        <v>267</v>
      </c>
      <c r="B268" s="89" t="s">
        <v>788</v>
      </c>
      <c r="C268" s="94">
        <v>0</v>
      </c>
      <c r="D268" s="94">
        <v>484.19</v>
      </c>
      <c r="E268" s="95"/>
      <c r="F268" s="111">
        <f t="shared" si="4"/>
        <v>2986968.11</v>
      </c>
    </row>
    <row r="269" spans="1:6" ht="16.95" customHeight="1">
      <c r="A269" s="110">
        <v>268</v>
      </c>
      <c r="B269" s="89" t="s">
        <v>789</v>
      </c>
      <c r="C269" s="94">
        <v>67.73</v>
      </c>
      <c r="D269" s="94">
        <v>0</v>
      </c>
      <c r="E269" s="95">
        <v>1920</v>
      </c>
      <c r="F269" s="111">
        <f t="shared" si="4"/>
        <v>417826.37000000005</v>
      </c>
    </row>
    <row r="270" spans="1:6" ht="16.95" customHeight="1">
      <c r="A270" s="110">
        <v>269</v>
      </c>
      <c r="B270" s="89" t="s">
        <v>790</v>
      </c>
      <c r="C270" s="94">
        <v>231.1</v>
      </c>
      <c r="D270" s="94">
        <v>0</v>
      </c>
      <c r="E270" s="95">
        <v>1920</v>
      </c>
      <c r="F270" s="111">
        <f t="shared" si="4"/>
        <v>1425655.9</v>
      </c>
    </row>
    <row r="271" spans="1:6" ht="16.95" customHeight="1">
      <c r="A271" s="110">
        <v>270</v>
      </c>
      <c r="B271" s="89" t="s">
        <v>791</v>
      </c>
      <c r="C271" s="94">
        <f>273.83-104.77</f>
        <v>169.06</v>
      </c>
      <c r="D271" s="94">
        <v>0</v>
      </c>
      <c r="E271" s="95">
        <v>1909</v>
      </c>
      <c r="F271" s="111">
        <f t="shared" si="4"/>
        <v>1042931.14</v>
      </c>
    </row>
    <row r="272" spans="1:6" ht="16.95" customHeight="1">
      <c r="A272" s="110">
        <v>271</v>
      </c>
      <c r="B272" s="89" t="s">
        <v>792</v>
      </c>
      <c r="C272" s="94">
        <v>635.66999999999996</v>
      </c>
      <c r="D272" s="94">
        <v>0</v>
      </c>
      <c r="E272" s="95">
        <v>1909</v>
      </c>
      <c r="F272" s="111">
        <f t="shared" si="4"/>
        <v>3921448.2299999995</v>
      </c>
    </row>
    <row r="273" spans="1:6" ht="16.95" customHeight="1">
      <c r="A273" s="110">
        <v>272</v>
      </c>
      <c r="B273" s="89" t="s">
        <v>793</v>
      </c>
      <c r="C273" s="94">
        <f>912.67-45.18-47.1</f>
        <v>820.39</v>
      </c>
      <c r="D273" s="94">
        <v>0</v>
      </c>
      <c r="E273" s="95">
        <v>1973</v>
      </c>
      <c r="F273" s="111">
        <f t="shared" si="4"/>
        <v>5060985.91</v>
      </c>
    </row>
    <row r="274" spans="1:6" ht="16.95" customHeight="1">
      <c r="A274" s="110">
        <v>273</v>
      </c>
      <c r="B274" s="89" t="s">
        <v>794</v>
      </c>
      <c r="C274" s="94">
        <f>1425.35-45.23-45.67-44.29</f>
        <v>1290.1599999999999</v>
      </c>
      <c r="D274" s="94">
        <v>0</v>
      </c>
      <c r="E274" s="95">
        <v>1973</v>
      </c>
      <c r="F274" s="111">
        <f t="shared" si="4"/>
        <v>7958997.0399999991</v>
      </c>
    </row>
    <row r="275" spans="1:6" ht="16.95" customHeight="1">
      <c r="A275" s="110">
        <v>274</v>
      </c>
      <c r="B275" s="89" t="s">
        <v>795</v>
      </c>
      <c r="C275" s="94">
        <v>1192.26</v>
      </c>
      <c r="D275" s="94">
        <v>0</v>
      </c>
      <c r="E275" s="95">
        <v>1971</v>
      </c>
      <c r="F275" s="111">
        <f t="shared" si="4"/>
        <v>7355051.9399999995</v>
      </c>
    </row>
    <row r="276" spans="1:6" ht="16.95" customHeight="1">
      <c r="A276" s="110">
        <v>275</v>
      </c>
      <c r="B276" s="89" t="s">
        <v>796</v>
      </c>
      <c r="C276" s="94">
        <f>2470.03-58.06-36.43-36.9</f>
        <v>2338.6400000000003</v>
      </c>
      <c r="D276" s="94">
        <v>0</v>
      </c>
      <c r="E276" s="95">
        <v>1971</v>
      </c>
      <c r="F276" s="111">
        <f t="shared" si="4"/>
        <v>14427070.160000002</v>
      </c>
    </row>
    <row r="277" spans="1:6" ht="16.95" customHeight="1">
      <c r="A277" s="110">
        <v>276</v>
      </c>
      <c r="B277" s="89" t="s">
        <v>797</v>
      </c>
      <c r="C277" s="94">
        <f>2093.76-37.76-58.51</f>
        <v>1997.49</v>
      </c>
      <c r="D277" s="94">
        <v>0</v>
      </c>
      <c r="E277" s="95">
        <v>1971</v>
      </c>
      <c r="F277" s="111">
        <f t="shared" si="4"/>
        <v>12322515.810000001</v>
      </c>
    </row>
    <row r="278" spans="1:6" ht="16.95" customHeight="1">
      <c r="A278" s="110">
        <v>277</v>
      </c>
      <c r="B278" s="89" t="s">
        <v>798</v>
      </c>
      <c r="C278" s="94">
        <v>217.96</v>
      </c>
      <c r="D278" s="94">
        <v>0</v>
      </c>
      <c r="E278" s="95">
        <v>1920</v>
      </c>
      <c r="F278" s="111">
        <f t="shared" si="4"/>
        <v>1344595.24</v>
      </c>
    </row>
    <row r="279" spans="1:6" ht="16.95" customHeight="1">
      <c r="A279" s="110">
        <v>278</v>
      </c>
      <c r="B279" s="89" t="s">
        <v>799</v>
      </c>
      <c r="C279" s="94">
        <f>895.56-55.46</f>
        <v>840.09999999999991</v>
      </c>
      <c r="D279" s="94">
        <v>0</v>
      </c>
      <c r="E279" s="95">
        <v>1935</v>
      </c>
      <c r="F279" s="111">
        <f t="shared" si="4"/>
        <v>5182576.8999999994</v>
      </c>
    </row>
    <row r="280" spans="1:6" ht="16.95" customHeight="1">
      <c r="A280" s="110">
        <v>279</v>
      </c>
      <c r="B280" s="89" t="s">
        <v>800</v>
      </c>
      <c r="C280" s="94">
        <v>393.34</v>
      </c>
      <c r="D280" s="94">
        <v>0</v>
      </c>
      <c r="E280" s="95">
        <v>1935</v>
      </c>
      <c r="F280" s="111">
        <f t="shared" si="4"/>
        <v>2426514.46</v>
      </c>
    </row>
    <row r="281" spans="1:6" ht="16.95" customHeight="1">
      <c r="A281" s="110">
        <v>280</v>
      </c>
      <c r="B281" s="89" t="s">
        <v>801</v>
      </c>
      <c r="C281" s="94">
        <v>0</v>
      </c>
      <c r="D281" s="94">
        <v>45.3</v>
      </c>
      <c r="E281" s="95"/>
      <c r="F281" s="111">
        <f t="shared" si="4"/>
        <v>279455.69999999995</v>
      </c>
    </row>
    <row r="282" spans="1:6" ht="16.95" customHeight="1">
      <c r="A282" s="110">
        <v>281</v>
      </c>
      <c r="B282" s="89" t="s">
        <v>802</v>
      </c>
      <c r="C282" s="94">
        <v>267.64999999999998</v>
      </c>
      <c r="D282" s="94">
        <v>0</v>
      </c>
      <c r="E282" s="95">
        <v>1950</v>
      </c>
      <c r="F282" s="111">
        <f t="shared" si="4"/>
        <v>1651132.8499999999</v>
      </c>
    </row>
    <row r="283" spans="1:6" ht="16.95" customHeight="1">
      <c r="A283" s="110">
        <v>282</v>
      </c>
      <c r="B283" s="89" t="s">
        <v>803</v>
      </c>
      <c r="C283" s="94">
        <v>108.77</v>
      </c>
      <c r="D283" s="94">
        <v>0</v>
      </c>
      <c r="E283" s="95">
        <v>1925</v>
      </c>
      <c r="F283" s="111">
        <f t="shared" si="4"/>
        <v>671002.13</v>
      </c>
    </row>
    <row r="284" spans="1:6" ht="16.95" customHeight="1">
      <c r="A284" s="110">
        <v>283</v>
      </c>
      <c r="B284" s="89" t="s">
        <v>804</v>
      </c>
      <c r="C284" s="94">
        <v>589.64</v>
      </c>
      <c r="D284" s="94">
        <v>0</v>
      </c>
      <c r="E284" s="95">
        <v>1966</v>
      </c>
      <c r="F284" s="111">
        <f t="shared" si="4"/>
        <v>3637489.1599999997</v>
      </c>
    </row>
    <row r="285" spans="1:6" ht="16.95" customHeight="1">
      <c r="A285" s="110">
        <v>284</v>
      </c>
      <c r="B285" s="89" t="s">
        <v>805</v>
      </c>
      <c r="C285" s="94">
        <v>207.61</v>
      </c>
      <c r="D285" s="94">
        <v>15.3</v>
      </c>
      <c r="E285" s="95">
        <v>1920</v>
      </c>
      <c r="F285" s="111">
        <f t="shared" si="4"/>
        <v>1375131.7900000003</v>
      </c>
    </row>
    <row r="286" spans="1:6" ht="16.95" customHeight="1">
      <c r="A286" s="110">
        <v>285</v>
      </c>
      <c r="B286" s="89" t="s">
        <v>806</v>
      </c>
      <c r="C286" s="94">
        <v>226.4</v>
      </c>
      <c r="D286" s="94">
        <v>0</v>
      </c>
      <c r="E286" s="95">
        <v>1970</v>
      </c>
      <c r="F286" s="111">
        <f t="shared" si="4"/>
        <v>1396661.6</v>
      </c>
    </row>
    <row r="287" spans="1:6" ht="16.95" customHeight="1">
      <c r="A287" s="110">
        <v>286</v>
      </c>
      <c r="B287" s="89" t="s">
        <v>807</v>
      </c>
      <c r="C287" s="94">
        <v>1299.71</v>
      </c>
      <c r="D287" s="94">
        <v>0</v>
      </c>
      <c r="E287" s="95">
        <v>1970</v>
      </c>
      <c r="F287" s="111">
        <f t="shared" si="4"/>
        <v>8017910.9900000002</v>
      </c>
    </row>
    <row r="288" spans="1:6" ht="16.95" customHeight="1">
      <c r="A288" s="110">
        <v>287</v>
      </c>
      <c r="B288" s="89" t="s">
        <v>808</v>
      </c>
      <c r="C288" s="94">
        <v>453.35</v>
      </c>
      <c r="D288" s="94">
        <v>0</v>
      </c>
      <c r="E288" s="95">
        <v>1969</v>
      </c>
      <c r="F288" s="111">
        <f t="shared" si="4"/>
        <v>2796716.1500000004</v>
      </c>
    </row>
    <row r="289" spans="1:6" ht="16.95" customHeight="1">
      <c r="A289" s="110">
        <v>288</v>
      </c>
      <c r="B289" s="89" t="s">
        <v>809</v>
      </c>
      <c r="C289" s="94">
        <f>756.33-48.11-25.24-48.37</f>
        <v>634.61</v>
      </c>
      <c r="D289" s="94">
        <v>31.47</v>
      </c>
      <c r="E289" s="95">
        <v>1979</v>
      </c>
      <c r="F289" s="111">
        <f t="shared" si="4"/>
        <v>4109047.5200000005</v>
      </c>
    </row>
    <row r="290" spans="1:6" ht="16.95" customHeight="1">
      <c r="A290" s="110">
        <v>289</v>
      </c>
      <c r="B290" s="89" t="s">
        <v>810</v>
      </c>
      <c r="C290" s="94">
        <v>137.01</v>
      </c>
      <c r="D290" s="94">
        <v>0</v>
      </c>
      <c r="E290" s="95">
        <v>1939</v>
      </c>
      <c r="F290" s="111">
        <f t="shared" si="4"/>
        <v>845214.69</v>
      </c>
    </row>
    <row r="291" spans="1:6" ht="16.95" customHeight="1">
      <c r="A291" s="110">
        <v>290</v>
      </c>
      <c r="B291" s="89" t="s">
        <v>811</v>
      </c>
      <c r="C291" s="94">
        <f>128.79-64.65</f>
        <v>64.139999999999986</v>
      </c>
      <c r="D291" s="94">
        <v>0</v>
      </c>
      <c r="E291" s="95">
        <v>1939</v>
      </c>
      <c r="F291" s="111">
        <f t="shared" si="4"/>
        <v>395679.65999999992</v>
      </c>
    </row>
    <row r="292" spans="1:6" ht="16.95" customHeight="1">
      <c r="A292" s="110">
        <v>291</v>
      </c>
      <c r="B292" s="89" t="s">
        <v>812</v>
      </c>
      <c r="C292" s="94">
        <v>173.94</v>
      </c>
      <c r="D292" s="94">
        <v>0</v>
      </c>
      <c r="E292" s="95">
        <v>1939</v>
      </c>
      <c r="F292" s="111">
        <f t="shared" si="4"/>
        <v>1073035.8599999999</v>
      </c>
    </row>
    <row r="293" spans="1:6" ht="16.95" customHeight="1">
      <c r="A293" s="110">
        <v>292</v>
      </c>
      <c r="B293" s="89" t="s">
        <v>813</v>
      </c>
      <c r="C293" s="94">
        <v>182.02</v>
      </c>
      <c r="D293" s="94">
        <v>0</v>
      </c>
      <c r="E293" s="95">
        <v>1939</v>
      </c>
      <c r="F293" s="111">
        <f t="shared" si="4"/>
        <v>1122881.3800000001</v>
      </c>
    </row>
    <row r="294" spans="1:6" ht="16.95" customHeight="1">
      <c r="A294" s="110">
        <v>293</v>
      </c>
      <c r="B294" s="89" t="s">
        <v>814</v>
      </c>
      <c r="C294" s="94">
        <v>176.67</v>
      </c>
      <c r="D294" s="94">
        <v>0</v>
      </c>
      <c r="E294" s="95">
        <v>1939</v>
      </c>
      <c r="F294" s="111">
        <f t="shared" si="4"/>
        <v>1089877.23</v>
      </c>
    </row>
    <row r="295" spans="1:6" ht="16.95" customHeight="1">
      <c r="A295" s="110">
        <v>294</v>
      </c>
      <c r="B295" s="89" t="s">
        <v>815</v>
      </c>
      <c r="C295" s="94">
        <f>87.14-52.49</f>
        <v>34.65</v>
      </c>
      <c r="D295" s="94">
        <v>0</v>
      </c>
      <c r="E295" s="95">
        <v>1939</v>
      </c>
      <c r="F295" s="111">
        <f t="shared" si="4"/>
        <v>213755.84999999998</v>
      </c>
    </row>
    <row r="296" spans="1:6" ht="16.95" customHeight="1">
      <c r="A296" s="110">
        <v>295</v>
      </c>
      <c r="B296" s="89" t="s">
        <v>816</v>
      </c>
      <c r="C296" s="94">
        <v>88.7</v>
      </c>
      <c r="D296" s="94">
        <v>0</v>
      </c>
      <c r="E296" s="95">
        <v>1939</v>
      </c>
      <c r="F296" s="111">
        <f t="shared" si="4"/>
        <v>547190.30000000005</v>
      </c>
    </row>
    <row r="297" spans="1:6" ht="16.95" customHeight="1">
      <c r="A297" s="110">
        <v>296</v>
      </c>
      <c r="B297" s="89" t="s">
        <v>817</v>
      </c>
      <c r="C297" s="94">
        <v>90.92</v>
      </c>
      <c r="D297" s="94">
        <v>0</v>
      </c>
      <c r="E297" s="95">
        <v>1939</v>
      </c>
      <c r="F297" s="111">
        <f t="shared" si="4"/>
        <v>560885.48</v>
      </c>
    </row>
    <row r="298" spans="1:6" ht="16.95" customHeight="1">
      <c r="A298" s="110">
        <v>297</v>
      </c>
      <c r="B298" s="89" t="s">
        <v>818</v>
      </c>
      <c r="C298" s="94">
        <v>37.53</v>
      </c>
      <c r="D298" s="94">
        <v>0</v>
      </c>
      <c r="E298" s="95">
        <v>1939</v>
      </c>
      <c r="F298" s="111">
        <f t="shared" si="4"/>
        <v>231522.57</v>
      </c>
    </row>
    <row r="299" spans="1:6" ht="16.95" customHeight="1">
      <c r="A299" s="110">
        <v>298</v>
      </c>
      <c r="B299" s="89" t="s">
        <v>819</v>
      </c>
      <c r="C299" s="94">
        <v>512.91999999999996</v>
      </c>
      <c r="D299" s="94">
        <v>0</v>
      </c>
      <c r="E299" s="95">
        <v>1992</v>
      </c>
      <c r="F299" s="111">
        <f t="shared" si="4"/>
        <v>3164203.4799999995</v>
      </c>
    </row>
    <row r="300" spans="1:6" ht="16.95" customHeight="1">
      <c r="A300" s="110">
        <v>299</v>
      </c>
      <c r="B300" s="89" t="s">
        <v>820</v>
      </c>
      <c r="C300" s="94">
        <v>305.19</v>
      </c>
      <c r="D300" s="94">
        <v>0</v>
      </c>
      <c r="E300" s="95">
        <v>1939</v>
      </c>
      <c r="F300" s="111">
        <f t="shared" si="4"/>
        <v>1882717.1099999999</v>
      </c>
    </row>
    <row r="301" spans="1:6" ht="16.95" customHeight="1">
      <c r="A301" s="110">
        <v>300</v>
      </c>
      <c r="B301" s="89" t="s">
        <v>821</v>
      </c>
      <c r="C301" s="94">
        <v>295.33999999999997</v>
      </c>
      <c r="D301" s="94">
        <v>0</v>
      </c>
      <c r="E301" s="95">
        <v>1920</v>
      </c>
      <c r="F301" s="111">
        <f t="shared" si="4"/>
        <v>1821952.4599999997</v>
      </c>
    </row>
    <row r="302" spans="1:6" ht="16.95" customHeight="1">
      <c r="A302" s="110">
        <v>301</v>
      </c>
      <c r="B302" s="89" t="s">
        <v>822</v>
      </c>
      <c r="C302" s="94">
        <v>141</v>
      </c>
      <c r="D302" s="94">
        <v>0</v>
      </c>
      <c r="E302" s="95">
        <v>1973</v>
      </c>
      <c r="F302" s="111">
        <f t="shared" si="4"/>
        <v>869829</v>
      </c>
    </row>
    <row r="303" spans="1:6" ht="16.95" customHeight="1">
      <c r="A303" s="110">
        <v>302</v>
      </c>
      <c r="B303" s="89" t="s">
        <v>823</v>
      </c>
      <c r="C303" s="94">
        <v>0</v>
      </c>
      <c r="D303" s="94">
        <v>102.88</v>
      </c>
      <c r="E303" s="95"/>
      <c r="F303" s="111">
        <f t="shared" si="4"/>
        <v>634666.72</v>
      </c>
    </row>
    <row r="304" spans="1:6" ht="16.95" customHeight="1">
      <c r="A304" s="110">
        <v>303</v>
      </c>
      <c r="B304" s="89" t="s">
        <v>824</v>
      </c>
      <c r="C304" s="94">
        <v>124.47</v>
      </c>
      <c r="D304" s="94">
        <v>0</v>
      </c>
      <c r="E304" s="95">
        <v>1973</v>
      </c>
      <c r="F304" s="111">
        <f t="shared" si="4"/>
        <v>767855.42999999993</v>
      </c>
    </row>
    <row r="305" spans="1:6" ht="16.95" customHeight="1">
      <c r="A305" s="110">
        <v>304</v>
      </c>
      <c r="B305" s="89" t="s">
        <v>825</v>
      </c>
      <c r="C305" s="94">
        <v>681.31</v>
      </c>
      <c r="D305" s="94">
        <v>0</v>
      </c>
      <c r="E305" s="95">
        <v>1969</v>
      </c>
      <c r="F305" s="111">
        <f t="shared" si="4"/>
        <v>4203001.3899999997</v>
      </c>
    </row>
    <row r="306" spans="1:6" ht="16.95" customHeight="1">
      <c r="A306" s="110">
        <v>305</v>
      </c>
      <c r="B306" s="89" t="s">
        <v>826</v>
      </c>
      <c r="C306" s="94">
        <v>64.33</v>
      </c>
      <c r="D306" s="94">
        <v>44.08</v>
      </c>
      <c r="E306" s="95">
        <v>1920</v>
      </c>
      <c r="F306" s="111">
        <f t="shared" si="4"/>
        <v>668781.28999999992</v>
      </c>
    </row>
    <row r="307" spans="1:6" ht="16.95" customHeight="1">
      <c r="A307" s="110">
        <v>306</v>
      </c>
      <c r="B307" s="89" t="s">
        <v>827</v>
      </c>
      <c r="C307" s="94">
        <v>306.74</v>
      </c>
      <c r="D307" s="94">
        <v>0</v>
      </c>
      <c r="E307" s="95">
        <v>1920</v>
      </c>
      <c r="F307" s="111">
        <f t="shared" si="4"/>
        <v>1892279.06</v>
      </c>
    </row>
    <row r="308" spans="1:6" ht="16.95" customHeight="1">
      <c r="A308" s="110">
        <v>307</v>
      </c>
      <c r="B308" s="89" t="s">
        <v>828</v>
      </c>
      <c r="C308" s="94">
        <v>198.44</v>
      </c>
      <c r="D308" s="94">
        <v>0</v>
      </c>
      <c r="E308" s="95">
        <v>1961</v>
      </c>
      <c r="F308" s="111">
        <f t="shared" si="4"/>
        <v>1224176.3599999999</v>
      </c>
    </row>
    <row r="309" spans="1:6" ht="16.95" customHeight="1">
      <c r="A309" s="110">
        <v>308</v>
      </c>
      <c r="B309" s="89" t="s">
        <v>829</v>
      </c>
      <c r="C309" s="94">
        <v>171.47</v>
      </c>
      <c r="D309" s="94">
        <v>0</v>
      </c>
      <c r="E309" s="95">
        <v>1920</v>
      </c>
      <c r="F309" s="111">
        <f t="shared" si="4"/>
        <v>1057798.43</v>
      </c>
    </row>
    <row r="310" spans="1:6" ht="16.95" customHeight="1">
      <c r="A310" s="110">
        <v>309</v>
      </c>
      <c r="B310" s="89" t="s">
        <v>830</v>
      </c>
      <c r="C310" s="94">
        <v>248.22</v>
      </c>
      <c r="D310" s="94">
        <v>22.77</v>
      </c>
      <c r="E310" s="95">
        <v>1920</v>
      </c>
      <c r="F310" s="111">
        <f t="shared" si="4"/>
        <v>1671737.31</v>
      </c>
    </row>
    <row r="311" spans="1:6" ht="16.95" customHeight="1">
      <c r="A311" s="110">
        <v>310</v>
      </c>
      <c r="B311" s="89" t="s">
        <v>831</v>
      </c>
      <c r="C311" s="94">
        <v>234.31</v>
      </c>
      <c r="D311" s="94">
        <v>0</v>
      </c>
      <c r="E311" s="95">
        <v>1930</v>
      </c>
      <c r="F311" s="111">
        <f t="shared" si="4"/>
        <v>1445458.3900000001</v>
      </c>
    </row>
    <row r="312" spans="1:6" ht="16.95" customHeight="1">
      <c r="A312" s="110">
        <v>311</v>
      </c>
      <c r="B312" s="89" t="s">
        <v>832</v>
      </c>
      <c r="C312" s="94">
        <f>392.54-37.12-63.14</f>
        <v>292.28000000000003</v>
      </c>
      <c r="D312" s="94">
        <v>168.61</v>
      </c>
      <c r="E312" s="95">
        <v>1945</v>
      </c>
      <c r="F312" s="111">
        <f t="shared" si="4"/>
        <v>2843230.41</v>
      </c>
    </row>
    <row r="313" spans="1:6" ht="16.95" customHeight="1">
      <c r="A313" s="110">
        <v>312</v>
      </c>
      <c r="B313" s="89" t="s">
        <v>833</v>
      </c>
      <c r="C313" s="94">
        <v>719.08</v>
      </c>
      <c r="D313" s="94">
        <v>22.93</v>
      </c>
      <c r="E313" s="95">
        <v>1935</v>
      </c>
      <c r="F313" s="111">
        <f t="shared" si="4"/>
        <v>4577459.6899999995</v>
      </c>
    </row>
    <row r="314" spans="1:6" ht="16.95" customHeight="1">
      <c r="A314" s="110">
        <v>313</v>
      </c>
      <c r="B314" s="89" t="s">
        <v>834</v>
      </c>
      <c r="C314" s="94">
        <v>445.28</v>
      </c>
      <c r="D314" s="94">
        <v>37</v>
      </c>
      <c r="E314" s="95">
        <v>1920</v>
      </c>
      <c r="F314" s="111">
        <f t="shared" si="4"/>
        <v>2975185.32</v>
      </c>
    </row>
    <row r="315" spans="1:6" ht="16.95" customHeight="1">
      <c r="A315" s="110">
        <v>314</v>
      </c>
      <c r="B315" s="89" t="s">
        <v>835</v>
      </c>
      <c r="C315" s="94">
        <v>548.75</v>
      </c>
      <c r="D315" s="94">
        <v>0</v>
      </c>
      <c r="E315" s="95">
        <v>1935</v>
      </c>
      <c r="F315" s="111">
        <f t="shared" si="4"/>
        <v>3385238.75</v>
      </c>
    </row>
    <row r="316" spans="1:6" ht="16.95" customHeight="1">
      <c r="A316" s="110">
        <v>315</v>
      </c>
      <c r="B316" s="89" t="s">
        <v>836</v>
      </c>
      <c r="C316" s="94">
        <f>814.92-34.48</f>
        <v>780.43999999999994</v>
      </c>
      <c r="D316" s="94">
        <v>0</v>
      </c>
      <c r="E316" s="95">
        <v>1983</v>
      </c>
      <c r="F316" s="111">
        <f t="shared" si="4"/>
        <v>4814534.3599999994</v>
      </c>
    </row>
    <row r="317" spans="1:6" ht="16.95" customHeight="1">
      <c r="A317" s="110">
        <v>316</v>
      </c>
      <c r="B317" s="89" t="s">
        <v>837</v>
      </c>
      <c r="C317" s="94">
        <v>126.98</v>
      </c>
      <c r="D317" s="94">
        <v>0</v>
      </c>
      <c r="E317" s="95">
        <v>1931</v>
      </c>
      <c r="F317" s="111">
        <f t="shared" si="4"/>
        <v>783339.62</v>
      </c>
    </row>
    <row r="318" spans="1:6" ht="16.95" customHeight="1">
      <c r="A318" s="110">
        <v>317</v>
      </c>
      <c r="B318" s="89" t="s">
        <v>838</v>
      </c>
      <c r="C318" s="94">
        <v>237.12</v>
      </c>
      <c r="D318" s="94">
        <v>0</v>
      </c>
      <c r="E318" s="95">
        <v>1920</v>
      </c>
      <c r="F318" s="111">
        <f t="shared" si="4"/>
        <v>1462793.28</v>
      </c>
    </row>
    <row r="319" spans="1:6" ht="16.95" customHeight="1">
      <c r="A319" s="110">
        <v>318</v>
      </c>
      <c r="B319" s="89" t="s">
        <v>839</v>
      </c>
      <c r="C319" s="94">
        <v>142.97999999999999</v>
      </c>
      <c r="D319" s="94">
        <v>0</v>
      </c>
      <c r="E319" s="95">
        <v>1920</v>
      </c>
      <c r="F319" s="111">
        <f t="shared" si="4"/>
        <v>882043.61999999988</v>
      </c>
    </row>
    <row r="320" spans="1:6" ht="16.95" customHeight="1">
      <c r="A320" s="110">
        <v>319</v>
      </c>
      <c r="B320" s="89" t="s">
        <v>840</v>
      </c>
      <c r="C320" s="94">
        <v>684.32</v>
      </c>
      <c r="D320" s="94">
        <v>0</v>
      </c>
      <c r="E320" s="95">
        <v>1988</v>
      </c>
      <c r="F320" s="111">
        <f t="shared" si="4"/>
        <v>4221570.08</v>
      </c>
    </row>
    <row r="321" spans="1:6" ht="16.95" customHeight="1">
      <c r="A321" s="110">
        <v>320</v>
      </c>
      <c r="B321" s="89" t="s">
        <v>841</v>
      </c>
      <c r="C321" s="94">
        <v>131.49</v>
      </c>
      <c r="D321" s="94">
        <v>0</v>
      </c>
      <c r="E321" s="95">
        <v>1960</v>
      </c>
      <c r="F321" s="111">
        <f t="shared" si="4"/>
        <v>811161.81</v>
      </c>
    </row>
    <row r="322" spans="1:6" ht="16.95" customHeight="1">
      <c r="A322" s="110">
        <v>321</v>
      </c>
      <c r="B322" s="89" t="s">
        <v>842</v>
      </c>
      <c r="C322" s="94">
        <v>114.63</v>
      </c>
      <c r="D322" s="94">
        <v>0</v>
      </c>
      <c r="E322" s="95">
        <v>1940</v>
      </c>
      <c r="F322" s="111">
        <f t="shared" si="4"/>
        <v>707152.47</v>
      </c>
    </row>
    <row r="323" spans="1:6" ht="16.95" customHeight="1">
      <c r="A323" s="110">
        <v>322</v>
      </c>
      <c r="B323" s="89" t="s">
        <v>843</v>
      </c>
      <c r="C323" s="94">
        <f>536.02-60.81</f>
        <v>475.21</v>
      </c>
      <c r="D323" s="94">
        <v>0</v>
      </c>
      <c r="E323" s="95">
        <v>1981</v>
      </c>
      <c r="F323" s="111">
        <f t="shared" si="4"/>
        <v>2931570.4899999998</v>
      </c>
    </row>
    <row r="324" spans="1:6" ht="16.95" customHeight="1">
      <c r="A324" s="110">
        <v>323</v>
      </c>
      <c r="B324" s="89" t="s">
        <v>844</v>
      </c>
      <c r="C324" s="94">
        <v>185.94</v>
      </c>
      <c r="D324" s="94">
        <v>18.46</v>
      </c>
      <c r="E324" s="95">
        <v>1981</v>
      </c>
      <c r="F324" s="111">
        <f t="shared" si="4"/>
        <v>1260943.6000000001</v>
      </c>
    </row>
    <row r="325" spans="1:6" ht="16.95" customHeight="1">
      <c r="A325" s="110">
        <v>324</v>
      </c>
      <c r="B325" s="89" t="s">
        <v>845</v>
      </c>
      <c r="C325" s="94">
        <v>376.92</v>
      </c>
      <c r="D325" s="94">
        <v>0</v>
      </c>
      <c r="E325" s="95">
        <v>1974</v>
      </c>
      <c r="F325" s="111">
        <f t="shared" ref="F325:F384" si="5">SUM(C325:D325)*6169</f>
        <v>2325219.48</v>
      </c>
    </row>
    <row r="326" spans="1:6" ht="16.95" customHeight="1">
      <c r="A326" s="110">
        <v>325</v>
      </c>
      <c r="B326" s="89" t="s">
        <v>846</v>
      </c>
      <c r="C326" s="94">
        <v>504.42</v>
      </c>
      <c r="D326" s="94">
        <v>0</v>
      </c>
      <c r="E326" s="95">
        <v>1974</v>
      </c>
      <c r="F326" s="111">
        <f t="shared" si="5"/>
        <v>3111766.98</v>
      </c>
    </row>
    <row r="327" spans="1:6" ht="16.95" customHeight="1">
      <c r="A327" s="110">
        <v>326</v>
      </c>
      <c r="B327" s="89" t="s">
        <v>847</v>
      </c>
      <c r="C327" s="94">
        <v>272.01</v>
      </c>
      <c r="D327" s="94">
        <v>0</v>
      </c>
      <c r="E327" s="95">
        <v>1974</v>
      </c>
      <c r="F327" s="111">
        <f t="shared" si="5"/>
        <v>1678029.69</v>
      </c>
    </row>
    <row r="328" spans="1:6" ht="16.95" customHeight="1">
      <c r="A328" s="110">
        <v>327</v>
      </c>
      <c r="B328" s="89" t="s">
        <v>848</v>
      </c>
      <c r="C328" s="94">
        <v>442.25</v>
      </c>
      <c r="D328" s="94">
        <v>0</v>
      </c>
      <c r="E328" s="95">
        <v>1974</v>
      </c>
      <c r="F328" s="111">
        <f t="shared" si="5"/>
        <v>2728240.25</v>
      </c>
    </row>
    <row r="329" spans="1:6" ht="16.95" customHeight="1">
      <c r="A329" s="110">
        <v>328</v>
      </c>
      <c r="B329" s="89" t="s">
        <v>849</v>
      </c>
      <c r="C329" s="94">
        <v>358.21</v>
      </c>
      <c r="D329" s="94">
        <v>0</v>
      </c>
      <c r="E329" s="95">
        <v>1974</v>
      </c>
      <c r="F329" s="111">
        <f t="shared" si="5"/>
        <v>2209797.4899999998</v>
      </c>
    </row>
    <row r="330" spans="1:6" ht="16.95" customHeight="1">
      <c r="A330" s="110">
        <v>329</v>
      </c>
      <c r="B330" s="89" t="s">
        <v>850</v>
      </c>
      <c r="C330" s="94">
        <v>322.05</v>
      </c>
      <c r="D330" s="94">
        <v>0</v>
      </c>
      <c r="E330" s="95">
        <v>1974</v>
      </c>
      <c r="F330" s="111">
        <f t="shared" si="5"/>
        <v>1986726.4500000002</v>
      </c>
    </row>
    <row r="331" spans="1:6" ht="16.95" customHeight="1">
      <c r="A331" s="110">
        <v>330</v>
      </c>
      <c r="B331" s="89" t="s">
        <v>851</v>
      </c>
      <c r="C331" s="94">
        <f>340.32+55.39</f>
        <v>395.71</v>
      </c>
      <c r="D331" s="94">
        <v>0</v>
      </c>
      <c r="E331" s="95">
        <v>1974</v>
      </c>
      <c r="F331" s="111">
        <f t="shared" si="5"/>
        <v>2441134.9899999998</v>
      </c>
    </row>
    <row r="332" spans="1:6" ht="16.95" customHeight="1">
      <c r="A332" s="110">
        <v>331</v>
      </c>
      <c r="B332" s="89" t="s">
        <v>852</v>
      </c>
      <c r="C332" s="94">
        <v>457.91</v>
      </c>
      <c r="D332" s="94">
        <v>0</v>
      </c>
      <c r="E332" s="95">
        <v>1977</v>
      </c>
      <c r="F332" s="111">
        <f t="shared" si="5"/>
        <v>2824846.79</v>
      </c>
    </row>
    <row r="333" spans="1:6" ht="16.95" customHeight="1">
      <c r="A333" s="110">
        <v>332</v>
      </c>
      <c r="B333" s="89" t="s">
        <v>853</v>
      </c>
      <c r="C333" s="94">
        <f>683.45-21.63</f>
        <v>661.82</v>
      </c>
      <c r="D333" s="94">
        <v>0</v>
      </c>
      <c r="E333" s="95">
        <v>1965</v>
      </c>
      <c r="F333" s="111">
        <f t="shared" si="5"/>
        <v>4082767.5800000005</v>
      </c>
    </row>
    <row r="334" spans="1:6" ht="16.95" customHeight="1">
      <c r="A334" s="110">
        <v>333</v>
      </c>
      <c r="B334" s="89" t="s">
        <v>854</v>
      </c>
      <c r="C334" s="94">
        <f>713.84-21.69-42.61</f>
        <v>649.54</v>
      </c>
      <c r="D334" s="94">
        <v>0</v>
      </c>
      <c r="E334" s="95">
        <v>1967</v>
      </c>
      <c r="F334" s="111">
        <f t="shared" si="5"/>
        <v>4007012.26</v>
      </c>
    </row>
    <row r="335" spans="1:6" ht="16.95" customHeight="1">
      <c r="A335" s="110">
        <v>334</v>
      </c>
      <c r="B335" s="89" t="s">
        <v>855</v>
      </c>
      <c r="C335" s="94">
        <f>904.2-42.58</f>
        <v>861.62</v>
      </c>
      <c r="D335" s="94">
        <v>0</v>
      </c>
      <c r="E335" s="95">
        <v>1967</v>
      </c>
      <c r="F335" s="111">
        <f t="shared" si="5"/>
        <v>5315333.78</v>
      </c>
    </row>
    <row r="336" spans="1:6" ht="16.95" customHeight="1">
      <c r="A336" s="110">
        <v>335</v>
      </c>
      <c r="B336" s="89" t="s">
        <v>856</v>
      </c>
      <c r="C336" s="94">
        <v>815.1</v>
      </c>
      <c r="D336" s="94">
        <v>15.21</v>
      </c>
      <c r="E336" s="95">
        <v>1968</v>
      </c>
      <c r="F336" s="111">
        <f t="shared" si="5"/>
        <v>5122182.3900000006</v>
      </c>
    </row>
    <row r="337" spans="1:6" ht="16.95" customHeight="1">
      <c r="A337" s="110">
        <v>336</v>
      </c>
      <c r="B337" s="89" t="s">
        <v>857</v>
      </c>
      <c r="C337" s="94">
        <v>638.87</v>
      </c>
      <c r="D337" s="94">
        <v>0</v>
      </c>
      <c r="E337" s="95">
        <v>1966</v>
      </c>
      <c r="F337" s="111">
        <f t="shared" si="5"/>
        <v>3941189.0300000003</v>
      </c>
    </row>
    <row r="338" spans="1:6" ht="16.95" customHeight="1">
      <c r="A338" s="110">
        <v>337</v>
      </c>
      <c r="B338" s="89" t="s">
        <v>858</v>
      </c>
      <c r="C338" s="94">
        <v>311.98</v>
      </c>
      <c r="D338" s="94">
        <v>23.65</v>
      </c>
      <c r="E338" s="95">
        <v>1920</v>
      </c>
      <c r="F338" s="111">
        <f t="shared" si="5"/>
        <v>2070501.47</v>
      </c>
    </row>
    <row r="339" spans="1:6" ht="16.95" customHeight="1">
      <c r="A339" s="110">
        <v>338</v>
      </c>
      <c r="B339" s="89" t="s">
        <v>859</v>
      </c>
      <c r="C339" s="94">
        <v>117.15</v>
      </c>
      <c r="D339" s="94">
        <v>0</v>
      </c>
      <c r="E339" s="95">
        <v>1935</v>
      </c>
      <c r="F339" s="111">
        <f t="shared" si="5"/>
        <v>722698.35000000009</v>
      </c>
    </row>
    <row r="340" spans="1:6" ht="16.95" customHeight="1">
      <c r="A340" s="110">
        <v>339</v>
      </c>
      <c r="B340" s="89" t="s">
        <v>860</v>
      </c>
      <c r="C340" s="94">
        <v>52.17</v>
      </c>
      <c r="D340" s="94">
        <v>0</v>
      </c>
      <c r="E340" s="95">
        <v>1935</v>
      </c>
      <c r="F340" s="111">
        <f t="shared" si="5"/>
        <v>321836.73000000004</v>
      </c>
    </row>
    <row r="341" spans="1:6" ht="16.95" customHeight="1">
      <c r="A341" s="110">
        <v>340</v>
      </c>
      <c r="B341" s="89" t="s">
        <v>861</v>
      </c>
      <c r="C341" s="94">
        <f>801.71-40.37-43.85</f>
        <v>717.49</v>
      </c>
      <c r="D341" s="94">
        <v>0</v>
      </c>
      <c r="E341" s="95">
        <v>1966</v>
      </c>
      <c r="F341" s="111">
        <f t="shared" si="5"/>
        <v>4426195.8100000005</v>
      </c>
    </row>
    <row r="342" spans="1:6" ht="16.95" customHeight="1">
      <c r="A342" s="110">
        <v>341</v>
      </c>
      <c r="B342" s="89" t="s">
        <v>862</v>
      </c>
      <c r="C342" s="94">
        <v>112.54</v>
      </c>
      <c r="D342" s="94">
        <v>0</v>
      </c>
      <c r="E342" s="95">
        <v>1925</v>
      </c>
      <c r="F342" s="111">
        <f t="shared" si="5"/>
        <v>694259.26</v>
      </c>
    </row>
    <row r="343" spans="1:6" ht="16.95" customHeight="1">
      <c r="A343" s="110">
        <v>342</v>
      </c>
      <c r="B343" s="89" t="s">
        <v>863</v>
      </c>
      <c r="C343" s="94">
        <v>152.09</v>
      </c>
      <c r="D343" s="94">
        <v>37.47</v>
      </c>
      <c r="E343" s="95">
        <v>1979</v>
      </c>
      <c r="F343" s="111">
        <f t="shared" si="5"/>
        <v>1169395.6400000001</v>
      </c>
    </row>
    <row r="344" spans="1:6" ht="16.95" customHeight="1">
      <c r="A344" s="110">
        <v>343</v>
      </c>
      <c r="B344" s="89" t="s">
        <v>864</v>
      </c>
      <c r="C344" s="94">
        <f>991.36-44.04</f>
        <v>947.32</v>
      </c>
      <c r="D344" s="94">
        <v>0</v>
      </c>
      <c r="E344" s="95">
        <v>1967</v>
      </c>
      <c r="F344" s="111">
        <f t="shared" si="5"/>
        <v>5844017.0800000001</v>
      </c>
    </row>
    <row r="345" spans="1:6" ht="16.95" customHeight="1">
      <c r="A345" s="110">
        <v>344</v>
      </c>
      <c r="B345" s="89" t="s">
        <v>865</v>
      </c>
      <c r="C345" s="94">
        <f>1101.61-53.81-36.28</f>
        <v>1011.52</v>
      </c>
      <c r="D345" s="94">
        <v>0</v>
      </c>
      <c r="E345" s="95">
        <v>1966</v>
      </c>
      <c r="F345" s="111">
        <f t="shared" si="5"/>
        <v>6240066.8799999999</v>
      </c>
    </row>
    <row r="346" spans="1:6" ht="16.95" customHeight="1">
      <c r="A346" s="110">
        <v>345</v>
      </c>
      <c r="B346" s="89" t="s">
        <v>866</v>
      </c>
      <c r="C346" s="94">
        <f>994.67-40.19-25.43</f>
        <v>929.05000000000007</v>
      </c>
      <c r="D346" s="94">
        <v>0</v>
      </c>
      <c r="E346" s="95">
        <v>1966</v>
      </c>
      <c r="F346" s="111">
        <f t="shared" si="5"/>
        <v>5731309.4500000002</v>
      </c>
    </row>
    <row r="347" spans="1:6" ht="16.95" customHeight="1">
      <c r="A347" s="110">
        <v>346</v>
      </c>
      <c r="B347" s="89" t="s">
        <v>867</v>
      </c>
      <c r="C347" s="94">
        <f>260.31-31.24</f>
        <v>229.07</v>
      </c>
      <c r="D347" s="94">
        <v>0</v>
      </c>
      <c r="E347" s="95">
        <v>1959</v>
      </c>
      <c r="F347" s="111">
        <f t="shared" si="5"/>
        <v>1413132.8299999998</v>
      </c>
    </row>
    <row r="348" spans="1:6" ht="16.95" customHeight="1">
      <c r="A348" s="110">
        <v>347</v>
      </c>
      <c r="B348" s="89" t="s">
        <v>868</v>
      </c>
      <c r="C348" s="94">
        <v>124.47</v>
      </c>
      <c r="D348" s="94">
        <v>0</v>
      </c>
      <c r="E348" s="95">
        <v>1966</v>
      </c>
      <c r="F348" s="111">
        <f t="shared" si="5"/>
        <v>767855.42999999993</v>
      </c>
    </row>
    <row r="349" spans="1:6" ht="16.95" customHeight="1">
      <c r="A349" s="110">
        <v>348</v>
      </c>
      <c r="B349" s="89" t="s">
        <v>869</v>
      </c>
      <c r="C349" s="94">
        <f>274.12-37.09</f>
        <v>237.03</v>
      </c>
      <c r="D349" s="94">
        <v>0</v>
      </c>
      <c r="E349" s="95">
        <v>1967</v>
      </c>
      <c r="F349" s="111">
        <f t="shared" si="5"/>
        <v>1462238.07</v>
      </c>
    </row>
    <row r="350" spans="1:6" ht="16.95" customHeight="1">
      <c r="A350" s="110">
        <v>349</v>
      </c>
      <c r="B350" s="89" t="s">
        <v>870</v>
      </c>
      <c r="C350" s="94">
        <v>1074.6500000000001</v>
      </c>
      <c r="D350" s="94">
        <v>0</v>
      </c>
      <c r="E350" s="95">
        <v>1943</v>
      </c>
      <c r="F350" s="111">
        <f t="shared" si="5"/>
        <v>6629515.8500000006</v>
      </c>
    </row>
    <row r="351" spans="1:6" ht="16.95" customHeight="1">
      <c r="A351" s="110">
        <v>350</v>
      </c>
      <c r="B351" s="89" t="s">
        <v>871</v>
      </c>
      <c r="C351" s="94">
        <f>659.1-55.97</f>
        <v>603.13</v>
      </c>
      <c r="D351" s="94">
        <v>0</v>
      </c>
      <c r="E351" s="95">
        <v>1943</v>
      </c>
      <c r="F351" s="111">
        <f t="shared" si="5"/>
        <v>3720708.9699999997</v>
      </c>
    </row>
    <row r="352" spans="1:6" ht="16.95" customHeight="1">
      <c r="A352" s="110">
        <v>351</v>
      </c>
      <c r="B352" s="89" t="s">
        <v>872</v>
      </c>
      <c r="C352" s="94">
        <v>152.05000000000001</v>
      </c>
      <c r="D352" s="94">
        <v>0</v>
      </c>
      <c r="E352" s="95">
        <v>1964</v>
      </c>
      <c r="F352" s="111">
        <f t="shared" si="5"/>
        <v>937996.45000000007</v>
      </c>
    </row>
    <row r="353" spans="1:6" ht="16.95" customHeight="1">
      <c r="A353" s="110">
        <v>352</v>
      </c>
      <c r="B353" s="89" t="s">
        <v>873</v>
      </c>
      <c r="C353" s="94">
        <f>1437.39-50.73</f>
        <v>1386.66</v>
      </c>
      <c r="D353" s="94">
        <v>0</v>
      </c>
      <c r="E353" s="95">
        <v>1997</v>
      </c>
      <c r="F353" s="111">
        <f>SUM(C353:D353)*6169-3.02</f>
        <v>8554302.5200000014</v>
      </c>
    </row>
    <row r="354" spans="1:6" ht="16.95" customHeight="1">
      <c r="A354" s="110">
        <v>353</v>
      </c>
      <c r="B354" s="89" t="s">
        <v>874</v>
      </c>
      <c r="C354" s="94">
        <v>426.52</v>
      </c>
      <c r="D354" s="94">
        <v>0</v>
      </c>
      <c r="E354" s="95">
        <v>1920</v>
      </c>
      <c r="F354" s="111">
        <f t="shared" si="5"/>
        <v>2631201.88</v>
      </c>
    </row>
    <row r="355" spans="1:6" ht="16.95" customHeight="1">
      <c r="A355" s="110">
        <v>354</v>
      </c>
      <c r="B355" s="89" t="s">
        <v>875</v>
      </c>
      <c r="C355" s="94">
        <v>69.62</v>
      </c>
      <c r="D355" s="94">
        <v>0</v>
      </c>
      <c r="E355" s="95">
        <v>1939</v>
      </c>
      <c r="F355" s="111">
        <f t="shared" si="5"/>
        <v>429485.78</v>
      </c>
    </row>
    <row r="356" spans="1:6" ht="16.95" customHeight="1">
      <c r="A356" s="110">
        <v>355</v>
      </c>
      <c r="B356" s="89" t="s">
        <v>876</v>
      </c>
      <c r="C356" s="94">
        <v>329.88</v>
      </c>
      <c r="D356" s="94">
        <v>0</v>
      </c>
      <c r="E356" s="95">
        <v>1919</v>
      </c>
      <c r="F356" s="111">
        <f t="shared" si="5"/>
        <v>2035029.72</v>
      </c>
    </row>
    <row r="357" spans="1:6" ht="16.95" customHeight="1">
      <c r="A357" s="110">
        <v>356</v>
      </c>
      <c r="B357" s="89" t="s">
        <v>877</v>
      </c>
      <c r="C357" s="94">
        <v>287.12</v>
      </c>
      <c r="D357" s="94">
        <v>0</v>
      </c>
      <c r="E357" s="95">
        <v>1930</v>
      </c>
      <c r="F357" s="111">
        <f t="shared" si="5"/>
        <v>1771243.28</v>
      </c>
    </row>
    <row r="358" spans="1:6" ht="16.95" customHeight="1">
      <c r="A358" s="110">
        <v>357</v>
      </c>
      <c r="B358" s="89" t="s">
        <v>878</v>
      </c>
      <c r="C358" s="94">
        <v>223.09</v>
      </c>
      <c r="D358" s="94">
        <v>0</v>
      </c>
      <c r="E358" s="95">
        <v>1930</v>
      </c>
      <c r="F358" s="111">
        <f t="shared" si="5"/>
        <v>1376242.21</v>
      </c>
    </row>
    <row r="359" spans="1:6" ht="16.95" customHeight="1">
      <c r="A359" s="110">
        <v>358</v>
      </c>
      <c r="B359" s="89" t="s">
        <v>879</v>
      </c>
      <c r="C359" s="94">
        <v>672.49</v>
      </c>
      <c r="D359" s="94">
        <v>0</v>
      </c>
      <c r="E359" s="95">
        <v>1920</v>
      </c>
      <c r="F359" s="111">
        <f t="shared" si="5"/>
        <v>4148590.81</v>
      </c>
    </row>
    <row r="360" spans="1:6" ht="16.95" customHeight="1">
      <c r="A360" s="110">
        <v>359</v>
      </c>
      <c r="B360" s="89" t="s">
        <v>880</v>
      </c>
      <c r="C360" s="94">
        <v>520.71</v>
      </c>
      <c r="D360" s="94">
        <v>0</v>
      </c>
      <c r="E360" s="95">
        <v>1920</v>
      </c>
      <c r="F360" s="111">
        <f t="shared" si="5"/>
        <v>3212259.99</v>
      </c>
    </row>
    <row r="361" spans="1:6" ht="16.95" customHeight="1">
      <c r="A361" s="110">
        <v>360</v>
      </c>
      <c r="B361" s="89" t="s">
        <v>881</v>
      </c>
      <c r="C361" s="94">
        <v>397.16</v>
      </c>
      <c r="D361" s="94">
        <v>0</v>
      </c>
      <c r="E361" s="95">
        <v>1920</v>
      </c>
      <c r="F361" s="111">
        <f t="shared" si="5"/>
        <v>2450080.04</v>
      </c>
    </row>
    <row r="362" spans="1:6" ht="16.95" customHeight="1">
      <c r="A362" s="110">
        <v>361</v>
      </c>
      <c r="B362" s="89" t="s">
        <v>882</v>
      </c>
      <c r="C362" s="94">
        <v>634.67999999999995</v>
      </c>
      <c r="D362" s="94">
        <v>0</v>
      </c>
      <c r="E362" s="95">
        <v>1920</v>
      </c>
      <c r="F362" s="111">
        <f t="shared" si="5"/>
        <v>3915340.9199999995</v>
      </c>
    </row>
    <row r="363" spans="1:6" ht="16.95" customHeight="1">
      <c r="A363" s="110">
        <v>362</v>
      </c>
      <c r="B363" s="89" t="s">
        <v>883</v>
      </c>
      <c r="C363" s="94">
        <v>609.29</v>
      </c>
      <c r="D363" s="94">
        <v>0</v>
      </c>
      <c r="E363" s="95">
        <v>1920</v>
      </c>
      <c r="F363" s="111">
        <f t="shared" si="5"/>
        <v>3758710.01</v>
      </c>
    </row>
    <row r="364" spans="1:6" ht="16.95" customHeight="1">
      <c r="A364" s="110">
        <v>363</v>
      </c>
      <c r="B364" s="89" t="s">
        <v>884</v>
      </c>
      <c r="C364" s="94">
        <v>332.07</v>
      </c>
      <c r="D364" s="94">
        <v>0</v>
      </c>
      <c r="E364" s="95">
        <v>1920</v>
      </c>
      <c r="F364" s="111">
        <f t="shared" si="5"/>
        <v>2048539.8299999998</v>
      </c>
    </row>
    <row r="365" spans="1:6" ht="16.95" customHeight="1">
      <c r="A365" s="110">
        <v>364</v>
      </c>
      <c r="B365" s="89" t="s">
        <v>885</v>
      </c>
      <c r="C365" s="94">
        <v>350.52</v>
      </c>
      <c r="D365" s="94">
        <v>0</v>
      </c>
      <c r="E365" s="95">
        <v>1927</v>
      </c>
      <c r="F365" s="111">
        <f t="shared" si="5"/>
        <v>2162357.88</v>
      </c>
    </row>
    <row r="366" spans="1:6" ht="16.95" customHeight="1">
      <c r="A366" s="110">
        <v>365</v>
      </c>
      <c r="B366" s="89" t="s">
        <v>886</v>
      </c>
      <c r="C366" s="94">
        <v>781.46</v>
      </c>
      <c r="D366" s="94">
        <v>0</v>
      </c>
      <c r="E366" s="95">
        <v>1920</v>
      </c>
      <c r="F366" s="111">
        <f t="shared" si="5"/>
        <v>4820826.74</v>
      </c>
    </row>
    <row r="367" spans="1:6" ht="16.95" customHeight="1">
      <c r="A367" s="110">
        <v>366</v>
      </c>
      <c r="B367" s="89" t="s">
        <v>887</v>
      </c>
      <c r="C367" s="94">
        <v>716.28</v>
      </c>
      <c r="D367" s="94">
        <v>0</v>
      </c>
      <c r="E367" s="95">
        <v>1920</v>
      </c>
      <c r="F367" s="111">
        <f t="shared" si="5"/>
        <v>4418731.3199999994</v>
      </c>
    </row>
    <row r="368" spans="1:6" ht="16.95" customHeight="1">
      <c r="A368" s="110">
        <v>367</v>
      </c>
      <c r="B368" s="89" t="s">
        <v>888</v>
      </c>
      <c r="C368" s="94">
        <v>619.84</v>
      </c>
      <c r="D368" s="94">
        <v>0</v>
      </c>
      <c r="E368" s="95">
        <v>1920</v>
      </c>
      <c r="F368" s="111">
        <f t="shared" si="5"/>
        <v>3823792.9600000004</v>
      </c>
    </row>
    <row r="369" spans="1:6" ht="16.95" customHeight="1">
      <c r="A369" s="110">
        <v>368</v>
      </c>
      <c r="B369" s="89" t="s">
        <v>889</v>
      </c>
      <c r="C369" s="94">
        <v>159</v>
      </c>
      <c r="D369" s="94">
        <v>0</v>
      </c>
      <c r="E369" s="95">
        <v>1920</v>
      </c>
      <c r="F369" s="111">
        <f t="shared" si="5"/>
        <v>980871</v>
      </c>
    </row>
    <row r="370" spans="1:6" ht="16.95" customHeight="1">
      <c r="A370" s="110">
        <v>369</v>
      </c>
      <c r="B370" s="89" t="s">
        <v>890</v>
      </c>
      <c r="C370" s="94">
        <v>584.79</v>
      </c>
      <c r="D370" s="94">
        <v>0</v>
      </c>
      <c r="E370" s="95">
        <v>1922</v>
      </c>
      <c r="F370" s="111">
        <f t="shared" si="5"/>
        <v>3607569.51</v>
      </c>
    </row>
    <row r="371" spans="1:6" ht="16.95" customHeight="1">
      <c r="A371" s="110">
        <v>370</v>
      </c>
      <c r="B371" s="89" t="s">
        <v>891</v>
      </c>
      <c r="C371" s="94">
        <v>340.92</v>
      </c>
      <c r="D371" s="94">
        <v>0</v>
      </c>
      <c r="E371" s="95">
        <v>1925</v>
      </c>
      <c r="F371" s="111">
        <f t="shared" si="5"/>
        <v>2103135.48</v>
      </c>
    </row>
    <row r="372" spans="1:6" ht="16.95" customHeight="1">
      <c r="A372" s="110">
        <v>371</v>
      </c>
      <c r="B372" s="89" t="s">
        <v>892</v>
      </c>
      <c r="C372" s="94">
        <v>381.92</v>
      </c>
      <c r="D372" s="94">
        <v>71.790000000000006</v>
      </c>
      <c r="E372" s="95">
        <v>1920</v>
      </c>
      <c r="F372" s="111">
        <f t="shared" si="5"/>
        <v>2798936.99</v>
      </c>
    </row>
    <row r="373" spans="1:6" ht="16.95" customHeight="1">
      <c r="A373" s="110">
        <v>372</v>
      </c>
      <c r="B373" s="89" t="s">
        <v>893</v>
      </c>
      <c r="C373" s="94">
        <v>238.62</v>
      </c>
      <c r="D373" s="94">
        <v>488.74</v>
      </c>
      <c r="E373" s="95">
        <v>1958</v>
      </c>
      <c r="F373" s="111">
        <f t="shared" si="5"/>
        <v>4487083.84</v>
      </c>
    </row>
    <row r="374" spans="1:6" ht="16.95" customHeight="1">
      <c r="A374" s="110">
        <v>373</v>
      </c>
      <c r="B374" s="89" t="s">
        <v>894</v>
      </c>
      <c r="C374" s="94">
        <v>329.97</v>
      </c>
      <c r="D374" s="94">
        <v>194.67</v>
      </c>
      <c r="E374" s="95">
        <v>1958</v>
      </c>
      <c r="F374" s="111">
        <f t="shared" si="5"/>
        <v>3236504.1599999997</v>
      </c>
    </row>
    <row r="375" spans="1:6" ht="16.95" customHeight="1">
      <c r="A375" s="110">
        <v>374</v>
      </c>
      <c r="B375" s="89" t="s">
        <v>895</v>
      </c>
      <c r="C375" s="94">
        <v>129.15</v>
      </c>
      <c r="D375" s="94">
        <v>0</v>
      </c>
      <c r="E375" s="95">
        <v>1958</v>
      </c>
      <c r="F375" s="111">
        <f t="shared" si="5"/>
        <v>796726.35000000009</v>
      </c>
    </row>
    <row r="376" spans="1:6" ht="16.95" customHeight="1">
      <c r="A376" s="110">
        <v>375</v>
      </c>
      <c r="B376" s="89" t="s">
        <v>896</v>
      </c>
      <c r="C376" s="94">
        <f>361.04-82.23</f>
        <v>278.81</v>
      </c>
      <c r="D376" s="94">
        <f>180.56-9.5-9.51</f>
        <v>161.55000000000001</v>
      </c>
      <c r="E376" s="95">
        <v>1958</v>
      </c>
      <c r="F376" s="111">
        <f t="shared" si="5"/>
        <v>2716580.8400000003</v>
      </c>
    </row>
    <row r="377" spans="1:6" ht="16.95" customHeight="1">
      <c r="A377" s="110">
        <v>376</v>
      </c>
      <c r="B377" s="89" t="s">
        <v>897</v>
      </c>
      <c r="C377" s="94">
        <v>375.52</v>
      </c>
      <c r="D377" s="94">
        <v>0</v>
      </c>
      <c r="E377" s="95">
        <v>1935</v>
      </c>
      <c r="F377" s="111">
        <f t="shared" si="5"/>
        <v>2316582.88</v>
      </c>
    </row>
    <row r="378" spans="1:6" ht="16.95" customHeight="1">
      <c r="A378" s="110">
        <v>377</v>
      </c>
      <c r="B378" s="89" t="s">
        <v>898</v>
      </c>
      <c r="C378" s="94">
        <f>423.76-67.73-72.43-68.43</f>
        <v>215.16999999999996</v>
      </c>
      <c r="D378" s="94">
        <v>0</v>
      </c>
      <c r="E378" s="95">
        <v>1900</v>
      </c>
      <c r="F378" s="111">
        <f t="shared" si="5"/>
        <v>1327383.7299999997</v>
      </c>
    </row>
    <row r="379" spans="1:6" ht="16.95" customHeight="1">
      <c r="A379" s="110">
        <v>378</v>
      </c>
      <c r="B379" s="89" t="s">
        <v>899</v>
      </c>
      <c r="C379" s="94">
        <v>273.02</v>
      </c>
      <c r="D379" s="94">
        <v>0</v>
      </c>
      <c r="E379" s="95">
        <v>1910</v>
      </c>
      <c r="F379" s="111">
        <f t="shared" si="5"/>
        <v>1684260.38</v>
      </c>
    </row>
    <row r="380" spans="1:6" ht="16.95" customHeight="1">
      <c r="A380" s="110">
        <v>379</v>
      </c>
      <c r="B380" s="89" t="s">
        <v>900</v>
      </c>
      <c r="C380" s="94">
        <f>68.16-50.81</f>
        <v>17.349999999999994</v>
      </c>
      <c r="D380" s="94">
        <v>0</v>
      </c>
      <c r="E380" s="95">
        <v>1921</v>
      </c>
      <c r="F380" s="111">
        <f t="shared" si="5"/>
        <v>107032.14999999997</v>
      </c>
    </row>
    <row r="381" spans="1:6" ht="16.95" customHeight="1">
      <c r="A381" s="110">
        <v>380</v>
      </c>
      <c r="B381" s="89" t="s">
        <v>901</v>
      </c>
      <c r="C381" s="94">
        <v>283.39</v>
      </c>
      <c r="D381" s="94">
        <v>0</v>
      </c>
      <c r="E381" s="95">
        <v>1910</v>
      </c>
      <c r="F381" s="111">
        <f t="shared" si="5"/>
        <v>1748232.91</v>
      </c>
    </row>
    <row r="382" spans="1:6" ht="16.95" customHeight="1">
      <c r="A382" s="110">
        <v>381</v>
      </c>
      <c r="B382" s="89" t="s">
        <v>902</v>
      </c>
      <c r="C382" s="94">
        <v>292.99</v>
      </c>
      <c r="D382" s="94">
        <v>0</v>
      </c>
      <c r="E382" s="95">
        <v>1910</v>
      </c>
      <c r="F382" s="111">
        <f t="shared" si="5"/>
        <v>1807455.31</v>
      </c>
    </row>
    <row r="383" spans="1:6" ht="16.95" customHeight="1">
      <c r="A383" s="110">
        <v>382</v>
      </c>
      <c r="B383" s="89" t="s">
        <v>903</v>
      </c>
      <c r="C383" s="94">
        <v>296.64999999999998</v>
      </c>
      <c r="D383" s="94">
        <v>0</v>
      </c>
      <c r="E383" s="95">
        <v>1910</v>
      </c>
      <c r="F383" s="111">
        <f t="shared" si="5"/>
        <v>1830033.8499999999</v>
      </c>
    </row>
    <row r="384" spans="1:6" ht="16.95" customHeight="1" thickBot="1">
      <c r="A384" s="112">
        <v>383</v>
      </c>
      <c r="B384" s="113" t="s">
        <v>904</v>
      </c>
      <c r="C384" s="114">
        <v>123.33</v>
      </c>
      <c r="D384" s="114">
        <v>0</v>
      </c>
      <c r="E384" s="115">
        <v>1905</v>
      </c>
      <c r="F384" s="116">
        <f t="shared" si="5"/>
        <v>760822.77</v>
      </c>
    </row>
    <row r="385" spans="1:8" ht="16.95" customHeight="1" thickBot="1">
      <c r="A385" s="146" t="s">
        <v>1135</v>
      </c>
      <c r="B385" s="147"/>
      <c r="C385" s="147"/>
      <c r="D385" s="147"/>
      <c r="E385" s="148"/>
      <c r="F385" s="117">
        <f>SUM(F4:F384)</f>
        <v>882920605.04280972</v>
      </c>
      <c r="H385" s="118"/>
    </row>
    <row r="386" spans="1:8" ht="16.95" customHeight="1">
      <c r="C386" s="119"/>
      <c r="D386" s="119"/>
    </row>
    <row r="387" spans="1:8" ht="16.95" customHeight="1">
      <c r="E387" s="118"/>
      <c r="H387" s="118"/>
    </row>
    <row r="388" spans="1:8" ht="16.95" customHeight="1">
      <c r="A388" s="142"/>
      <c r="B388" s="142"/>
      <c r="C388" s="142"/>
      <c r="D388" s="142"/>
      <c r="E388" s="142"/>
      <c r="H388" s="118"/>
    </row>
    <row r="389" spans="1:8" ht="16.95" customHeight="1">
      <c r="F389" s="118"/>
      <c r="H389" s="118"/>
    </row>
    <row r="393" spans="1:8" ht="16.95" customHeight="1">
      <c r="H393" s="118"/>
    </row>
  </sheetData>
  <mergeCells count="4">
    <mergeCell ref="A388:E388"/>
    <mergeCell ref="A2:F2"/>
    <mergeCell ref="A1:F1"/>
    <mergeCell ref="A385:E385"/>
  </mergeCells>
  <pageMargins left="0.59055118110236227" right="0.23622047244094491" top="0.82677165354330717" bottom="0.78740157480314965" header="0.39370078740157483" footer="0.51181102362204722"/>
  <pageSetup paperSize="9" scale="79" fitToWidth="0" fitToHeight="0" pageOrder="overThenDown" orientation="portrait" r:id="rId1"/>
  <headerFooter alignWithMargins="0">
    <oddHeader>&amp;C&amp;"Garamond,Pogrubiony"&amp;12ZAŁĄCZNIK B2 / CZĘŚĆ I - 
WYKAZ BUDYNKÓW I BUDOWLI ZARZĄDU BUDYNKÓW MIESZKALNYCH</oddHeader>
    <oddFooter>&amp;CStrona &amp;P</oddFooter>
  </headerFooter>
</worksheet>
</file>

<file path=docProps/app.xml><?xml version="1.0" encoding="utf-8"?>
<Properties xmlns="http://schemas.openxmlformats.org/officeDocument/2006/extended-properties" xmlns:vt="http://schemas.openxmlformats.org/officeDocument/2006/docPropsVTypes">
  <TotalTime>1657</TotalTime>
  <Application>Microsoft Excel</Application>
  <DocSecurity>0</DocSecurity>
  <ScaleCrop>false</ScaleCrop>
  <HeadingPairs>
    <vt:vector size="4" baseType="variant">
      <vt:variant>
        <vt:lpstr>Arkusze</vt:lpstr>
      </vt:variant>
      <vt:variant>
        <vt:i4>5</vt:i4>
      </vt:variant>
      <vt:variant>
        <vt:lpstr>Zakresy nazwane</vt:lpstr>
      </vt:variant>
      <vt:variant>
        <vt:i4>6</vt:i4>
      </vt:variant>
    </vt:vector>
  </HeadingPairs>
  <TitlesOfParts>
    <vt:vector size="11" baseType="lpstr">
      <vt:lpstr>wykaz_jedn_</vt:lpstr>
      <vt:lpstr>Budynki_-_wykaz</vt:lpstr>
      <vt:lpstr>Budowle</vt:lpstr>
      <vt:lpstr>Budynki_WM_ZBM_-_lokale_gminne_</vt:lpstr>
      <vt:lpstr>Budynki_WM_obce_-_lokale_gminne</vt:lpstr>
      <vt:lpstr>'Budynki_WM_obce_-_lokale_gminne'!Obszar_wydruku</vt:lpstr>
      <vt:lpstr>wykaz_jedn_!Obszar_wydruku</vt:lpstr>
      <vt:lpstr>Budowle!Tytuły_wydruku</vt:lpstr>
      <vt:lpstr>'Budynki_-_wykaz'!Tytuły_wydruku</vt:lpstr>
      <vt:lpstr>'Budynki_WM_obce_-_lokale_gminne'!Tytuły_wydruku</vt:lpstr>
      <vt:lpstr>'Budynki_WM_ZBM_-_lokale_gminne_'!Tytuły_wydruku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Arkadiusz Diwyk</dc:creator>
  <dc:description/>
  <cp:lastModifiedBy>Paulina</cp:lastModifiedBy>
  <cp:revision>86</cp:revision>
  <cp:lastPrinted>2024-10-03T05:55:02Z</cp:lastPrinted>
  <dcterms:created xsi:type="dcterms:W3CDTF">2022-09-05T10:04:54Z</dcterms:created>
  <dcterms:modified xsi:type="dcterms:W3CDTF">2024-10-18T06:59:20Z</dcterms:modified>
</cp:coreProperties>
</file>