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oscielska.elzbieta\Documents\Ela\Ela\Zamówienia publiczne\2024\22. Utrzymanie czystości\"/>
    </mc:Choice>
  </mc:AlternateContent>
  <xr:revisionPtr revIDLastSave="0" documentId="8_{EDCD93A8-76E2-4F58-A95D-3E850CEECE4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Zadanie 1" sheetId="2" r:id="rId1"/>
    <sheet name="Zadanie 2" sheetId="3" r:id="rId2"/>
    <sheet name="Zadanie 3" sheetId="6" r:id="rId3"/>
    <sheet name="zadanie 4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8" l="1"/>
  <c r="C83" i="8" s="1"/>
  <c r="C55" i="8"/>
  <c r="C53" i="8"/>
  <c r="C47" i="8"/>
  <c r="C39" i="8"/>
  <c r="A35" i="8"/>
  <c r="G112" i="2"/>
  <c r="G128" i="2"/>
  <c r="F128" i="2"/>
  <c r="E128" i="2"/>
  <c r="C128" i="2"/>
  <c r="F109" i="2"/>
  <c r="F112" i="2" s="1"/>
  <c r="D109" i="2"/>
  <c r="D110" i="2"/>
  <c r="C72" i="8" l="1"/>
  <c r="A94" i="2"/>
  <c r="A95" i="2"/>
  <c r="A96" i="2"/>
  <c r="A97" i="2"/>
  <c r="A98" i="2"/>
  <c r="A99" i="2"/>
  <c r="A100" i="2"/>
  <c r="A102" i="2"/>
  <c r="A93" i="2"/>
  <c r="A82" i="2"/>
  <c r="A83" i="2"/>
  <c r="A84" i="2"/>
  <c r="A85" i="2"/>
  <c r="A86" i="2"/>
  <c r="A87" i="2"/>
  <c r="A88" i="2"/>
  <c r="A89" i="2"/>
  <c r="A90" i="2"/>
  <c r="A91" i="2"/>
  <c r="A81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20" i="2"/>
  <c r="A8" i="2"/>
  <c r="A9" i="2"/>
  <c r="A10" i="2"/>
  <c r="A11" i="2"/>
  <c r="A12" i="2"/>
  <c r="A13" i="2"/>
  <c r="A14" i="2"/>
  <c r="A7" i="2"/>
  <c r="A7" i="3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6" i="3"/>
  <c r="A50" i="2"/>
  <c r="C37" i="2"/>
  <c r="D37" i="2" s="1"/>
  <c r="C105" i="2" l="1"/>
  <c r="E22" i="2"/>
  <c r="D13" i="8"/>
  <c r="C13" i="8"/>
  <c r="D39" i="2"/>
  <c r="D13" i="2"/>
  <c r="E13" i="2"/>
  <c r="C11" i="2"/>
  <c r="E10" i="2"/>
  <c r="D10" i="2"/>
  <c r="C10" i="2"/>
  <c r="E36" i="2"/>
  <c r="D36" i="2"/>
  <c r="D21" i="2"/>
  <c r="E28" i="2"/>
  <c r="D28" i="2"/>
  <c r="D20" i="2"/>
  <c r="D33" i="2"/>
  <c r="D127" i="2" l="1"/>
  <c r="D126" i="2"/>
  <c r="D125" i="2"/>
  <c r="D124" i="2"/>
  <c r="D123" i="2"/>
  <c r="D122" i="2"/>
  <c r="D121" i="2"/>
  <c r="D120" i="2"/>
  <c r="D128" i="2" s="1"/>
  <c r="D107" i="2"/>
  <c r="D102" i="2"/>
  <c r="D100" i="2"/>
  <c r="D99" i="2"/>
  <c r="D98" i="2"/>
  <c r="D97" i="2"/>
  <c r="D96" i="2"/>
  <c r="D90" i="2"/>
  <c r="D87" i="2"/>
  <c r="D82" i="2"/>
  <c r="D79" i="2"/>
  <c r="C78" i="2"/>
  <c r="D78" i="2" s="1"/>
  <c r="D77" i="2"/>
  <c r="D76" i="2"/>
  <c r="E75" i="2"/>
  <c r="E112" i="2" s="1"/>
  <c r="D75" i="2"/>
  <c r="C74" i="2"/>
  <c r="D74" i="2" s="1"/>
  <c r="D72" i="2"/>
  <c r="D71" i="2"/>
  <c r="D69" i="2"/>
  <c r="D67" i="2"/>
  <c r="D66" i="2"/>
  <c r="D64" i="2"/>
  <c r="D57" i="2"/>
  <c r="C55" i="2"/>
  <c r="C112" i="2" s="1"/>
  <c r="D52" i="2"/>
  <c r="D50" i="2"/>
  <c r="D35" i="2"/>
  <c r="D32" i="2"/>
  <c r="D27" i="2"/>
  <c r="E25" i="2"/>
  <c r="D93" i="2"/>
  <c r="D111" i="2"/>
  <c r="D16" i="2"/>
  <c r="D73" i="2"/>
  <c r="D14" i="2"/>
  <c r="D70" i="2"/>
  <c r="D68" i="2"/>
  <c r="D65" i="2"/>
  <c r="G12" i="2"/>
  <c r="G40" i="2" s="1"/>
  <c r="F12" i="2"/>
  <c r="F40" i="2" s="1"/>
  <c r="E12" i="2"/>
  <c r="E40" i="2" s="1"/>
  <c r="C12" i="2"/>
  <c r="C40" i="2" s="1"/>
  <c r="D11" i="2"/>
  <c r="D9" i="2"/>
  <c r="D56" i="2"/>
  <c r="D53" i="2"/>
  <c r="D7" i="2"/>
  <c r="D51" i="2"/>
  <c r="D12" i="2" l="1"/>
  <c r="D40" i="2" s="1"/>
  <c r="D55" i="2"/>
  <c r="D112" i="2" s="1"/>
  <c r="D38" i="3" l="1"/>
</calcChain>
</file>

<file path=xl/sharedStrings.xml><?xml version="1.0" encoding="utf-8"?>
<sst xmlns="http://schemas.openxmlformats.org/spreadsheetml/2006/main" count="420" uniqueCount="240">
  <si>
    <t>Zadanie 1</t>
  </si>
  <si>
    <t>Lp.</t>
  </si>
  <si>
    <t>Ulica</t>
  </si>
  <si>
    <t>Długość</t>
  </si>
  <si>
    <t>Powierzchnia</t>
  </si>
  <si>
    <t>Ciąg pieszo-</t>
  </si>
  <si>
    <t>Ilość</t>
  </si>
  <si>
    <t>ulicy</t>
  </si>
  <si>
    <t>rowerowy</t>
  </si>
  <si>
    <t>pojemników</t>
  </si>
  <si>
    <t xml:space="preserve"> [m]</t>
  </si>
  <si>
    <t xml:space="preserve"> [m2]</t>
  </si>
  <si>
    <t>[ szt ]</t>
  </si>
  <si>
    <t>Piastowska</t>
  </si>
  <si>
    <t>Dworcowa</t>
  </si>
  <si>
    <t>Niepodległości</t>
  </si>
  <si>
    <t>Jagiellońska</t>
  </si>
  <si>
    <t xml:space="preserve">Jana  Pawła II </t>
  </si>
  <si>
    <t xml:space="preserve">Gorzowska </t>
  </si>
  <si>
    <t>Wyszyńskiego</t>
  </si>
  <si>
    <t xml:space="preserve">Orła Białego </t>
  </si>
  <si>
    <t>Drzewicka</t>
  </si>
  <si>
    <t>Reja</t>
  </si>
  <si>
    <t>Kostrzyńska</t>
  </si>
  <si>
    <t>Szumiłowska</t>
  </si>
  <si>
    <t>Jana Pawła II</t>
  </si>
  <si>
    <t>RAZEM</t>
  </si>
  <si>
    <t>poz.2</t>
  </si>
  <si>
    <t>jezdni</t>
  </si>
  <si>
    <t xml:space="preserve">chodnika </t>
  </si>
  <si>
    <t xml:space="preserve">Zatorze </t>
  </si>
  <si>
    <t>1000-lecia-Olczaka</t>
  </si>
  <si>
    <t>Akacjowa</t>
  </si>
  <si>
    <t>Asfaltowa</t>
  </si>
  <si>
    <t>Banaszaka</t>
  </si>
  <si>
    <t>Chemików</t>
  </si>
  <si>
    <t xml:space="preserve">Chopina </t>
  </si>
  <si>
    <t>Czereśniowa</t>
  </si>
  <si>
    <t>Drzewna</t>
  </si>
  <si>
    <t>Główna</t>
  </si>
  <si>
    <t xml:space="preserve">Jana Pawła II </t>
  </si>
  <si>
    <t>Kwiatowa wraz z łącznikiem z ul.Zieloną</t>
  </si>
  <si>
    <t>Łącznik ul.Głównej z ul.Morelową</t>
  </si>
  <si>
    <t>Łącznik ul.Zielonej z ul.Kwiatową</t>
  </si>
  <si>
    <t>Łącznik ul.Wiśniowej z ul.Chopina</t>
  </si>
  <si>
    <t xml:space="preserve">Malinowa </t>
  </si>
  <si>
    <t>Moniuszki</t>
  </si>
  <si>
    <t>Morelowa</t>
  </si>
  <si>
    <t>Narutowicza</t>
  </si>
  <si>
    <t>Orzechowa</t>
  </si>
  <si>
    <t>Owocowa</t>
  </si>
  <si>
    <t>Papierników</t>
  </si>
  <si>
    <t>Różana</t>
  </si>
  <si>
    <t>Rzemieślnicza</t>
  </si>
  <si>
    <t>Sadowa</t>
  </si>
  <si>
    <t>Słoneczna</t>
  </si>
  <si>
    <t>Solidarności</t>
  </si>
  <si>
    <t>Sosnowa</t>
  </si>
  <si>
    <t>Sybiraków</t>
  </si>
  <si>
    <t>Turkusowa</t>
  </si>
  <si>
    <t>Wiśniowa</t>
  </si>
  <si>
    <t>Zawadzkiego</t>
  </si>
  <si>
    <t xml:space="preserve">Zielona </t>
  </si>
  <si>
    <t>Złota</t>
  </si>
  <si>
    <t>Osiedle Południe</t>
  </si>
  <si>
    <t>Dębowa</t>
  </si>
  <si>
    <t>Jaworowa</t>
  </si>
  <si>
    <t>Jodłowa</t>
  </si>
  <si>
    <t>Klonowa</t>
  </si>
  <si>
    <t>Łódzka</t>
  </si>
  <si>
    <t>Wschodnia</t>
  </si>
  <si>
    <t>Osiedle Drzewice</t>
  </si>
  <si>
    <t>Cmentarna</t>
  </si>
  <si>
    <t>Lipowa</t>
  </si>
  <si>
    <t>Łączna</t>
  </si>
  <si>
    <t>Śródmieście</t>
  </si>
  <si>
    <t>Gorzyńska</t>
  </si>
  <si>
    <t>Komisji Edukacji Narodowej</t>
  </si>
  <si>
    <t>Marii Konopnickiej</t>
  </si>
  <si>
    <t>Kopernika</t>
  </si>
  <si>
    <t>Kościuszki</t>
  </si>
  <si>
    <t>Krótka</t>
  </si>
  <si>
    <t>Kutrzeby</t>
  </si>
  <si>
    <t>Mickiewicza</t>
  </si>
  <si>
    <t>Nadbrzeżna</t>
  </si>
  <si>
    <t>Os. Mieszka I</t>
  </si>
  <si>
    <t>Os. Słowiańskie</t>
  </si>
  <si>
    <t>Os. Nad Wartą</t>
  </si>
  <si>
    <t>Osiedlowa</t>
  </si>
  <si>
    <t>Rzeczna</t>
  </si>
  <si>
    <t>Saperska</t>
  </si>
  <si>
    <t>Sienkiewicza</t>
  </si>
  <si>
    <t xml:space="preserve">Targowa </t>
  </si>
  <si>
    <t>Wodna</t>
  </si>
  <si>
    <t>Zaułek Wodny</t>
  </si>
  <si>
    <t>Osiedle Leśne</t>
  </si>
  <si>
    <t>Prosta</t>
  </si>
  <si>
    <t>usługa obejmuje także czyszczenie odwodnienia progu zwalniającego</t>
  </si>
  <si>
    <t>Powierz.</t>
  </si>
  <si>
    <t>pojem.</t>
  </si>
  <si>
    <t>Chrobrego</t>
  </si>
  <si>
    <t>Czarnieckiego</t>
  </si>
  <si>
    <t>Os. Leśne</t>
  </si>
  <si>
    <t>Parkowa</t>
  </si>
  <si>
    <t>Wędkarska</t>
  </si>
  <si>
    <t>Wojska Polskiego</t>
  </si>
  <si>
    <t>Żeglarska</t>
  </si>
  <si>
    <t>Zadanie 3</t>
  </si>
  <si>
    <t>Tabela 1. Wykaz przystanków komunikacyjnych w mieście Kostrzyn nad Odrą - sprzątanie ręczne</t>
  </si>
  <si>
    <t>Przystanek</t>
  </si>
  <si>
    <t>Pojemniki</t>
  </si>
  <si>
    <t>Wiata</t>
  </si>
  <si>
    <t>Szyba</t>
  </si>
  <si>
    <t>[szt.]¹</t>
  </si>
  <si>
    <t>przystanku [m²]</t>
  </si>
  <si>
    <t>tak/nie</t>
  </si>
  <si>
    <t>1.</t>
  </si>
  <si>
    <t>Kostrzyńska /przed ul.Brzozową/</t>
  </si>
  <si>
    <t>tak</t>
  </si>
  <si>
    <t>2.</t>
  </si>
  <si>
    <t>Kostrzyńska /przed ul.Wąską/</t>
  </si>
  <si>
    <t>-</t>
  </si>
  <si>
    <t>brak dodatkowej powierzchni ²</t>
  </si>
  <si>
    <t>nie</t>
  </si>
  <si>
    <t>3.</t>
  </si>
  <si>
    <t>Kostrzyńska /Przychodnia/</t>
  </si>
  <si>
    <t>Kostrzyńska /przed ul.Brzoskwiniową/</t>
  </si>
  <si>
    <t>Mikołaja Reja /Rondo – kierunek Centrum/</t>
  </si>
  <si>
    <t>Mikołaja Reja /SP3 – kierunek Os.Szumiłowo/</t>
  </si>
  <si>
    <t>Nowa /kierunek Os.Szumiłowo/</t>
  </si>
  <si>
    <t>Gabriela Narutowicza /Szpital/</t>
  </si>
  <si>
    <t>Gabriela Narutowicza /Szpital-brama/</t>
  </si>
  <si>
    <t>Drzewicka /nr 1-7  - kierunek Centrum/</t>
  </si>
  <si>
    <r>
      <t xml:space="preserve">brak dodatkowej powierzchni </t>
    </r>
    <r>
      <rPr>
        <b/>
        <sz val="10"/>
        <rFont val="Arial CE"/>
        <family val="2"/>
        <charset val="238"/>
      </rPr>
      <t>²</t>
    </r>
  </si>
  <si>
    <t>Drzewicka /nr 8-10  – kierunek Osiedle Szumiłowo/</t>
  </si>
  <si>
    <t>Drzewicka /przed ul.Sadową – kierunek Centrum/</t>
  </si>
  <si>
    <t>Drzewicka / nr 50-60  – kierunek Os.Szumiłowo/</t>
  </si>
  <si>
    <t>Słoneczna /SP2/</t>
  </si>
  <si>
    <t>Orła Białego /DMR – kierunek Centrum/</t>
  </si>
  <si>
    <t>Orła Białego /DMR – kierunek Osiedle Szumiłowo//</t>
  </si>
  <si>
    <t>Dworcowa /kierunek – Os.Warniki/</t>
  </si>
  <si>
    <t>Dworcowa /kierunek – Os.Szumiłowo/</t>
  </si>
  <si>
    <t>Tadeusza Kościuszki /kierunek Osiedle Szumiłowo/</t>
  </si>
  <si>
    <t>Tadeusza Kościuszki /kierunek Osiedle Warniki/</t>
  </si>
  <si>
    <t>Adama Mickiewicza /kierunek Osiedle Warniki/</t>
  </si>
  <si>
    <t>Adama Mickiewicza /kierunek Centrum/</t>
  </si>
  <si>
    <t>Osiedle Warniki</t>
  </si>
  <si>
    <t>Kard. Stefana Wyszyńskiego /Przychodnia – kierunek Osiedle Warniki/</t>
  </si>
  <si>
    <t>Kard. Stefana Wyszyńskiego /Przychodnia – kierunek Centrum/</t>
  </si>
  <si>
    <t>Kard. Stefana Wyszyńskiego /Ogrody – kierunek Osiedle Warniki/</t>
  </si>
  <si>
    <t>Kard. Stefana Wyszyńskiego /ogrody – kierunek Centrum/</t>
  </si>
  <si>
    <t>Wojska Polskiego /kierunek Osiedle Warniki/</t>
  </si>
  <si>
    <t>Wojska Polskiego /kierunek Centrum/</t>
  </si>
  <si>
    <t xml:space="preserve">Graniczna </t>
  </si>
  <si>
    <t>Osiedle Szumiłowo /wiata rekreacyjna/</t>
  </si>
  <si>
    <t xml:space="preserve">Razem </t>
  </si>
  <si>
    <r>
      <t>²</t>
    </r>
    <r>
      <rPr>
        <sz val="10"/>
        <rFont val="Calibri"/>
        <family val="2"/>
        <charset val="238"/>
      </rPr>
      <t xml:space="preserve"> przystanek zlokalizowany w obrębie ulicy lub chodnika sprzątany mechanicznie -</t>
    </r>
  </si>
  <si>
    <t xml:space="preserve"> powierzchnia została ujęta w powierzchni poszczególnych ulic lub chodników (tabele 1-2),</t>
  </si>
  <si>
    <t>Tablica [szt.]</t>
  </si>
  <si>
    <t>Słup [szt.]</t>
  </si>
  <si>
    <t>Orła Białego</t>
  </si>
  <si>
    <t>Osiedle Szumiłowo *</t>
  </si>
  <si>
    <t>Os.Leśne</t>
  </si>
  <si>
    <t>Plac Wojska Polskiego</t>
  </si>
  <si>
    <t>Razem</t>
  </si>
  <si>
    <t>Położenie</t>
  </si>
  <si>
    <t>Ilość stopni [szt.]</t>
  </si>
  <si>
    <t>Ilość spoczników [szt.]</t>
  </si>
  <si>
    <t>Wymiary spoczników [cm]</t>
  </si>
  <si>
    <t>nad linią kolejową Wrocław - Szczecin</t>
  </si>
  <si>
    <t>31x300</t>
  </si>
  <si>
    <t>151x300</t>
  </si>
  <si>
    <t>30x250</t>
  </si>
  <si>
    <t>251x251</t>
  </si>
  <si>
    <t>Łącznik ul.Piastowskiej z ul.Dworcową (schody za budynkiem Poczty)</t>
  </si>
  <si>
    <t>Schody przy Dworcu PKP</t>
  </si>
  <si>
    <t>Miejsce ustawienia pojemników na odpady 240l</t>
  </si>
  <si>
    <t>Ilość pojemników [szt.]</t>
  </si>
  <si>
    <t>ul.Graniczna - parking przy Urzędzie Miasta</t>
  </si>
  <si>
    <t>Rodzaj odpadów</t>
  </si>
  <si>
    <t>Targowisko Miejskie przy ul.Mickiewicza</t>
  </si>
  <si>
    <t>240l</t>
  </si>
  <si>
    <t>zmieszane</t>
  </si>
  <si>
    <t>120l</t>
  </si>
  <si>
    <t>1100l</t>
  </si>
  <si>
    <t>typ igloo</t>
  </si>
  <si>
    <t>segregowane</t>
  </si>
  <si>
    <t>biodegradowalne</t>
  </si>
  <si>
    <t>Skałby</t>
  </si>
  <si>
    <t>tak - 2 szt.</t>
  </si>
  <si>
    <t>Zadanie 4</t>
  </si>
  <si>
    <t>Tabela 1. Wykaz miejsc ustawionych pojemników na odpady</t>
  </si>
  <si>
    <t>Cmentarz komunalny</t>
  </si>
  <si>
    <t>Pojemność pojemników/kontenera</t>
  </si>
  <si>
    <t>7m3</t>
  </si>
  <si>
    <t>ul. Kostrzyńska 17 - Rada Osiedla</t>
  </si>
  <si>
    <t xml:space="preserve"> ul.Graniczna 2</t>
  </si>
  <si>
    <t>przy ul.Jana Pawła II (do kładki należy tunel, klatka schodowa i pomost)</t>
  </si>
  <si>
    <r>
      <t>¹</t>
    </r>
    <r>
      <rPr>
        <sz val="10"/>
        <color theme="1"/>
        <rFont val="Calibri"/>
        <family val="2"/>
        <charset val="238"/>
        <scheme val="minor"/>
      </rPr>
      <t xml:space="preserve"> pojemniki zostały ujęte w zestawieniu poszczególnych ulic (tabele 1-2),</t>
    </r>
  </si>
  <si>
    <t>Uwaga</t>
  </si>
  <si>
    <t>W przypadku opróżniania pojemników usytuyowanych na terenie cmentarza komunalnego Zamawiajacy dopuszcza</t>
  </si>
  <si>
    <t>użycie do odbioru odpadów pojazdów o dopuszczalnym nacisku na jedną oś do 7 ton w chwili wjazdu na teren cmentarza</t>
  </si>
  <si>
    <t>Adama Mickiewicza</t>
  </si>
  <si>
    <t>Graniczna (nowa siedziba Urzędu Miasta)</t>
  </si>
  <si>
    <t>Osiedle B2</t>
  </si>
  <si>
    <t>Osiedle Szumiłowo</t>
  </si>
  <si>
    <t>Niepodległości (od ronda Kostrzyńskich Papierników w kierunku ogrodów)</t>
  </si>
  <si>
    <t>Fabryczna (parking przy Kręgielni i Żłobku)</t>
  </si>
  <si>
    <t>Sportowa (parking przy cmentarzu)</t>
  </si>
  <si>
    <t>Pow.</t>
  </si>
  <si>
    <t xml:space="preserve">Fabryczna </t>
  </si>
  <si>
    <t xml:space="preserve">Zaułek Klonowy </t>
  </si>
  <si>
    <t xml:space="preserve">Na Skarpie </t>
  </si>
  <si>
    <t>Wyszyńskiego do końca Os. Warniki</t>
  </si>
  <si>
    <t>Dworcowa (wraz z dworcem PKS)</t>
  </si>
  <si>
    <t>Kontener 7m3 opróżniany jest na zlecenie Zamawiajacego.</t>
  </si>
  <si>
    <t>Chodnik przy ul. Działkowej</t>
  </si>
  <si>
    <t>Zadanie 2</t>
  </si>
  <si>
    <t xml:space="preserve">Osiedle B2 - B1 wraz z parkingiem przy dawnej siedzibie Urzędu Miasta </t>
  </si>
  <si>
    <t>Powierzchnia kładki             [m2]</t>
  </si>
  <si>
    <t>Wymiary stopni             [cm]</t>
  </si>
  <si>
    <t>Wierzbowa</t>
  </si>
  <si>
    <t>Południowa</t>
  </si>
  <si>
    <t>Spichrzowa</t>
  </si>
  <si>
    <t>baterie</t>
  </si>
  <si>
    <t>Pralników</t>
  </si>
  <si>
    <t>KN-4</t>
  </si>
  <si>
    <t>Targowisko Miejskie</t>
  </si>
  <si>
    <t>Cmentarna (przy Cmentarzu Parafialnym)</t>
  </si>
  <si>
    <t>Drzewicka (przy Skrzyżowaniu z ul. Orła Białego, ul. Drzewicka 1-7, Dzrewicka 50-60 x 2)</t>
  </si>
  <si>
    <t>4.</t>
  </si>
  <si>
    <t>Łącznik Klonowa-Dębowa</t>
  </si>
  <si>
    <t>Tabela 4.2. Wykaz kładek</t>
  </si>
  <si>
    <t>Tabela 4.1. Wykaz tablic i słupów informacyjnych</t>
  </si>
  <si>
    <t>Tabela 1.1a. Ulice o nawierzchni bitumicznej sprzątane 12 razy w trakcie obowiązywania umowy</t>
  </si>
  <si>
    <t>Tabela 1.1b. Ulice o nawierzchni bitumicznej zamiatania 1 raz na kwartał (4 razy w trakcie umowy)</t>
  </si>
  <si>
    <t>Tabela 1.2. Ulice  o nawierzchni z bruku zamiatania 1 na kwartał (4 razy razy w trakcie trwania umowy)</t>
  </si>
  <si>
    <t>Tabela 4.3. Wykaz parkingów</t>
  </si>
  <si>
    <t xml:space="preserve">Tabela 4.4. Wykaz dodatkowych miejsc do ręcznego uprzątnięcia </t>
  </si>
  <si>
    <t>60l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</si>
</sst>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indexed="8"/>
      <name val="Arial ce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0" xfId="0" applyFont="1"/>
    <xf numFmtId="0" fontId="1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0" applyFont="1"/>
    <xf numFmtId="2" fontId="2" fillId="0" borderId="1" xfId="0" applyNumberFormat="1" applyFont="1" applyBorder="1" applyAlignment="1">
      <alignment horizontal="center"/>
    </xf>
    <xf numFmtId="0" fontId="1" fillId="0" borderId="6" xfId="0" applyFont="1" applyBorder="1"/>
    <xf numFmtId="2" fontId="2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6" fillId="0" borderId="3" xfId="0" applyFont="1" applyBorder="1"/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6" fillId="0" borderId="3" xfId="0" applyFont="1" applyBorder="1" applyAlignment="1">
      <alignment horizontal="center"/>
    </xf>
    <xf numFmtId="0" fontId="0" fillId="0" borderId="3" xfId="0" applyBorder="1"/>
    <xf numFmtId="0" fontId="6" fillId="0" borderId="3" xfId="0" applyFont="1" applyBorder="1" applyAlignment="1">
      <alignment horizontal="center" wrapText="1"/>
    </xf>
    <xf numFmtId="0" fontId="12" fillId="0" borderId="0" xfId="0" applyFont="1"/>
    <xf numFmtId="0" fontId="12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12" fillId="0" borderId="11" xfId="0" applyFont="1" applyBorder="1" applyAlignment="1">
      <alignment wrapText="1"/>
    </xf>
    <xf numFmtId="0" fontId="12" fillId="0" borderId="11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10" fillId="0" borderId="11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0" borderId="17" xfId="0" applyBorder="1" applyAlignment="1">
      <alignment horizontal="center"/>
    </xf>
    <xf numFmtId="0" fontId="10" fillId="0" borderId="0" xfId="0" applyFont="1"/>
    <xf numFmtId="4" fontId="0" fillId="0" borderId="0" xfId="0" applyNumberFormat="1"/>
    <xf numFmtId="0" fontId="1" fillId="0" borderId="4" xfId="0" applyFont="1" applyBorder="1"/>
    <xf numFmtId="0" fontId="1" fillId="0" borderId="5" xfId="0" applyFont="1" applyBorder="1"/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1" xfId="0" applyNumberFormat="1" applyFont="1" applyBorder="1"/>
    <xf numFmtId="4" fontId="1" fillId="0" borderId="3" xfId="0" applyNumberFormat="1" applyFont="1" applyBorder="1"/>
    <xf numFmtId="0" fontId="2" fillId="0" borderId="3" xfId="0" applyFont="1" applyBorder="1" applyAlignment="1">
      <alignment wrapText="1"/>
    </xf>
    <xf numFmtId="4" fontId="1" fillId="0" borderId="7" xfId="0" applyNumberFormat="1" applyFont="1" applyBorder="1"/>
    <xf numFmtId="0" fontId="2" fillId="0" borderId="5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2" fillId="0" borderId="8" xfId="0" applyFont="1" applyBorder="1"/>
    <xf numFmtId="4" fontId="1" fillId="0" borderId="8" xfId="0" applyNumberFormat="1" applyFont="1" applyBorder="1" applyAlignment="1">
      <alignment horizontal="right"/>
    </xf>
    <xf numFmtId="0" fontId="2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2" fontId="1" fillId="0" borderId="3" xfId="0" applyNumberFormat="1" applyFont="1" applyBorder="1" applyAlignment="1">
      <alignment horizontal="right"/>
    </xf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0" fontId="1" fillId="0" borderId="1" xfId="0" applyFont="1" applyBorder="1"/>
    <xf numFmtId="2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1" fontId="2" fillId="0" borderId="0" xfId="0" applyNumberFormat="1" applyFont="1"/>
    <xf numFmtId="0" fontId="1" fillId="0" borderId="0" xfId="0" applyFont="1" applyAlignment="1">
      <alignment horizontal="left"/>
    </xf>
    <xf numFmtId="2" fontId="3" fillId="0" borderId="3" xfId="0" applyNumberFormat="1" applyFont="1" applyBorder="1"/>
    <xf numFmtId="0" fontId="1" fillId="0" borderId="16" xfId="0" applyFont="1" applyBorder="1"/>
    <xf numFmtId="0" fontId="2" fillId="0" borderId="11" xfId="0" applyFont="1" applyBorder="1"/>
    <xf numFmtId="2" fontId="1" fillId="0" borderId="16" xfId="0" applyNumberFormat="1" applyFont="1" applyBorder="1" applyAlignment="1">
      <alignment horizontal="right"/>
    </xf>
    <xf numFmtId="0" fontId="10" fillId="0" borderId="11" xfId="0" applyFont="1" applyBorder="1" applyAlignment="1">
      <alignment horizontal="center" wrapText="1"/>
    </xf>
    <xf numFmtId="4" fontId="2" fillId="0" borderId="0" xfId="0" applyNumberFormat="1" applyFont="1" applyAlignment="1">
      <alignment horizontal="right"/>
    </xf>
    <xf numFmtId="0" fontId="14" fillId="0" borderId="0" xfId="0" applyFont="1"/>
    <xf numFmtId="0" fontId="1" fillId="2" borderId="12" xfId="0" applyFont="1" applyFill="1" applyBorder="1" applyAlignment="1">
      <alignment horizontal="center"/>
    </xf>
    <xf numFmtId="0" fontId="2" fillId="2" borderId="0" xfId="0" applyFont="1" applyFill="1"/>
    <xf numFmtId="2" fontId="1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2" fontId="1" fillId="2" borderId="0" xfId="0" applyNumberFormat="1" applyFont="1" applyFill="1"/>
    <xf numFmtId="0" fontId="1" fillId="2" borderId="13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5" xfId="0" applyFont="1" applyFill="1" applyBorder="1"/>
    <xf numFmtId="2" fontId="1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/>
    <xf numFmtId="2" fontId="1" fillId="2" borderId="8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/>
    <xf numFmtId="0" fontId="2" fillId="2" borderId="14" xfId="0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2" fillId="2" borderId="10" xfId="0" applyFont="1" applyFill="1" applyBorder="1"/>
    <xf numFmtId="2" fontId="1" fillId="2" borderId="10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2" fontId="2" fillId="2" borderId="10" xfId="0" applyNumberFormat="1" applyFont="1" applyFill="1" applyBorder="1"/>
    <xf numFmtId="2" fontId="1" fillId="2" borderId="10" xfId="0" applyNumberFormat="1" applyFont="1" applyFill="1" applyBorder="1"/>
    <xf numFmtId="0" fontId="1" fillId="2" borderId="9" xfId="0" applyFont="1" applyFill="1" applyBorder="1"/>
    <xf numFmtId="2" fontId="5" fillId="0" borderId="3" xfId="0" applyNumberFormat="1" applyFont="1" applyBorder="1" applyAlignment="1">
      <alignment horizontal="right"/>
    </xf>
    <xf numFmtId="2" fontId="5" fillId="0" borderId="3" xfId="0" applyNumberFormat="1" applyFont="1" applyBorder="1"/>
    <xf numFmtId="4" fontId="1" fillId="2" borderId="8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4" fontId="1" fillId="2" borderId="8" xfId="0" applyNumberFormat="1" applyFont="1" applyFill="1" applyBorder="1"/>
    <xf numFmtId="4" fontId="1" fillId="2" borderId="14" xfId="0" applyNumberFormat="1" applyFont="1" applyFill="1" applyBorder="1"/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 wrapText="1"/>
    </xf>
    <xf numFmtId="4" fontId="2" fillId="2" borderId="7" xfId="0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3" fontId="1" fillId="0" borderId="0" xfId="0" applyNumberFormat="1" applyFont="1"/>
    <xf numFmtId="0" fontId="2" fillId="0" borderId="0" xfId="0" applyFont="1" applyAlignment="1">
      <alignment horizontal="right" wrapText="1"/>
    </xf>
    <xf numFmtId="4" fontId="2" fillId="0" borderId="0" xfId="0" applyNumberFormat="1" applyFont="1"/>
    <xf numFmtId="3" fontId="2" fillId="0" borderId="0" xfId="0" applyNumberFormat="1" applyFont="1"/>
    <xf numFmtId="0" fontId="0" fillId="0" borderId="0" xfId="0" applyAlignment="1">
      <alignment horizontal="center"/>
    </xf>
    <xf numFmtId="2" fontId="0" fillId="0" borderId="11" xfId="0" applyNumberFormat="1" applyBorder="1" applyAlignment="1">
      <alignment horizontal="center"/>
    </xf>
    <xf numFmtId="0" fontId="2" fillId="3" borderId="3" xfId="0" applyFont="1" applyFill="1" applyBorder="1"/>
    <xf numFmtId="2" fontId="1" fillId="3" borderId="3" xfId="0" applyNumberFormat="1" applyFont="1" applyFill="1" applyBorder="1"/>
    <xf numFmtId="0" fontId="2" fillId="3" borderId="3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left" wrapText="1"/>
    </xf>
    <xf numFmtId="0" fontId="1" fillId="0" borderId="14" xfId="0" applyFont="1" applyBorder="1"/>
    <xf numFmtId="0" fontId="2" fillId="2" borderId="14" xfId="0" applyFont="1" applyFill="1" applyBorder="1" applyAlignment="1">
      <alignment horizontal="center"/>
    </xf>
    <xf numFmtId="4" fontId="11" fillId="2" borderId="3" xfId="0" applyNumberFormat="1" applyFont="1" applyFill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wrapText="1"/>
    </xf>
    <xf numFmtId="2" fontId="2" fillId="2" borderId="8" xfId="0" applyNumberFormat="1" applyFont="1" applyFill="1" applyBorder="1" applyAlignment="1">
      <alignment horizontal="right"/>
    </xf>
    <xf numFmtId="0" fontId="10" fillId="0" borderId="3" xfId="0" applyFont="1" applyBorder="1"/>
    <xf numFmtId="0" fontId="1" fillId="0" borderId="12" xfId="0" applyFont="1" applyBorder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right" wrapText="1"/>
    </xf>
    <xf numFmtId="4" fontId="2" fillId="2" borderId="0" xfId="0" applyNumberFormat="1" applyFont="1" applyFill="1"/>
    <xf numFmtId="2" fontId="2" fillId="2" borderId="0" xfId="0" applyNumberFormat="1" applyFont="1" applyFill="1"/>
    <xf numFmtId="4" fontId="12" fillId="4" borderId="11" xfId="0" applyNumberFormat="1" applyFont="1" applyFill="1" applyBorder="1" applyAlignment="1">
      <alignment horizontal="center"/>
    </xf>
    <xf numFmtId="0" fontId="12" fillId="4" borderId="17" xfId="0" applyFont="1" applyFill="1" applyBorder="1"/>
    <xf numFmtId="0" fontId="0" fillId="4" borderId="24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9"/>
  <sheetViews>
    <sheetView topLeftCell="A99" workbookViewId="0">
      <selection activeCell="M118" sqref="M118"/>
    </sheetView>
  </sheetViews>
  <sheetFormatPr defaultRowHeight="15" x14ac:dyDescent="0.25"/>
  <cols>
    <col min="1" max="1" width="6.7109375" customWidth="1"/>
    <col min="2" max="2" width="45.7109375" customWidth="1"/>
    <col min="3" max="3" width="12.7109375" customWidth="1"/>
    <col min="4" max="4" width="13.85546875" customWidth="1"/>
    <col min="5" max="5" width="16.5703125" customWidth="1"/>
    <col min="6" max="6" width="12.28515625" customWidth="1"/>
    <col min="7" max="7" width="13.28515625" customWidth="1"/>
    <col min="8" max="8" width="12.5703125" customWidth="1"/>
  </cols>
  <sheetData>
    <row r="1" spans="1:7" x14ac:dyDescent="0.25">
      <c r="A1" s="7" t="s">
        <v>0</v>
      </c>
      <c r="B1" s="1"/>
      <c r="C1" s="1"/>
      <c r="D1" s="1"/>
      <c r="E1" s="1"/>
      <c r="F1" s="1"/>
      <c r="G1" s="1"/>
    </row>
    <row r="2" spans="1:7" x14ac:dyDescent="0.25">
      <c r="A2" s="7" t="s">
        <v>234</v>
      </c>
      <c r="B2" s="1"/>
      <c r="C2" s="1"/>
      <c r="D2" s="1"/>
      <c r="E2" s="1"/>
      <c r="F2" s="1"/>
      <c r="G2" s="1"/>
    </row>
    <row r="3" spans="1:7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4</v>
      </c>
      <c r="F3" s="2" t="s">
        <v>5</v>
      </c>
      <c r="G3" s="2" t="s">
        <v>6</v>
      </c>
    </row>
    <row r="4" spans="1:7" x14ac:dyDescent="0.25">
      <c r="A4" s="46"/>
      <c r="B4" s="46"/>
      <c r="C4" s="63" t="s">
        <v>7</v>
      </c>
      <c r="D4" s="63" t="s">
        <v>28</v>
      </c>
      <c r="E4" s="63" t="s">
        <v>29</v>
      </c>
      <c r="F4" s="63" t="s">
        <v>8</v>
      </c>
      <c r="G4" s="63" t="s">
        <v>9</v>
      </c>
    </row>
    <row r="5" spans="1:7" x14ac:dyDescent="0.25">
      <c r="A5" s="47"/>
      <c r="B5" s="47"/>
      <c r="C5" s="3" t="s">
        <v>10</v>
      </c>
      <c r="D5" s="3" t="s">
        <v>11</v>
      </c>
      <c r="E5" s="3" t="s">
        <v>11</v>
      </c>
      <c r="F5" s="3" t="s">
        <v>11</v>
      </c>
      <c r="G5" s="3" t="s">
        <v>12</v>
      </c>
    </row>
    <row r="6" spans="1:7" x14ac:dyDescent="0.25">
      <c r="A6" s="88"/>
      <c r="B6" s="89"/>
      <c r="C6" s="90"/>
      <c r="D6" s="90" t="s">
        <v>30</v>
      </c>
      <c r="E6" s="90"/>
      <c r="F6" s="90"/>
      <c r="G6" s="91"/>
    </row>
    <row r="7" spans="1:7" x14ac:dyDescent="0.25">
      <c r="A7" s="4">
        <f>ROW(A1)</f>
        <v>1</v>
      </c>
      <c r="B7" s="60" t="s">
        <v>34</v>
      </c>
      <c r="C7" s="66">
        <v>277.8</v>
      </c>
      <c r="D7" s="64">
        <f>C7*4</f>
        <v>1111.2</v>
      </c>
      <c r="E7" s="67">
        <v>1100.5</v>
      </c>
      <c r="F7" s="67">
        <v>0</v>
      </c>
      <c r="G7" s="68">
        <v>4</v>
      </c>
    </row>
    <row r="8" spans="1:7" x14ac:dyDescent="0.25">
      <c r="A8" s="4">
        <f t="shared" ref="A8:A14" si="0">ROW(A2)</f>
        <v>2</v>
      </c>
      <c r="B8" s="58" t="s">
        <v>21</v>
      </c>
      <c r="C8" s="50">
        <v>1320</v>
      </c>
      <c r="D8" s="59">
        <v>5280</v>
      </c>
      <c r="E8" s="54">
        <v>1440.1</v>
      </c>
      <c r="F8" s="54">
        <v>0</v>
      </c>
      <c r="G8" s="5">
        <v>16</v>
      </c>
    </row>
    <row r="9" spans="1:7" x14ac:dyDescent="0.25">
      <c r="A9" s="4">
        <f t="shared" si="0"/>
        <v>3</v>
      </c>
      <c r="B9" s="56" t="s">
        <v>39</v>
      </c>
      <c r="C9" s="64">
        <v>548</v>
      </c>
      <c r="D9" s="64">
        <f>C9*4</f>
        <v>2192</v>
      </c>
      <c r="E9" s="65">
        <v>0</v>
      </c>
      <c r="F9" s="65">
        <v>0</v>
      </c>
      <c r="G9" s="5">
        <v>0</v>
      </c>
    </row>
    <row r="10" spans="1:7" x14ac:dyDescent="0.25">
      <c r="A10" s="4">
        <f t="shared" si="0"/>
        <v>4</v>
      </c>
      <c r="B10" s="53" t="s">
        <v>16</v>
      </c>
      <c r="C10" s="64">
        <f>150+490</f>
        <v>640</v>
      </c>
      <c r="D10" s="64">
        <f>600+2660</f>
        <v>3260</v>
      </c>
      <c r="E10" s="65">
        <f>637+1070</f>
        <v>1707</v>
      </c>
      <c r="F10" s="65">
        <v>0</v>
      </c>
      <c r="G10" s="5">
        <v>9</v>
      </c>
    </row>
    <row r="11" spans="1:7" x14ac:dyDescent="0.25">
      <c r="A11" s="4">
        <f t="shared" si="0"/>
        <v>5</v>
      </c>
      <c r="B11" s="60" t="s">
        <v>40</v>
      </c>
      <c r="C11" s="66">
        <f>2799+11</f>
        <v>2810</v>
      </c>
      <c r="D11" s="66">
        <f>C11*4</f>
        <v>11240</v>
      </c>
      <c r="E11" s="67">
        <v>12832.7</v>
      </c>
      <c r="F11" s="67">
        <v>5038.18</v>
      </c>
      <c r="G11" s="5">
        <v>23</v>
      </c>
    </row>
    <row r="12" spans="1:7" ht="17.25" customHeight="1" x14ac:dyDescent="0.25">
      <c r="A12" s="4">
        <f t="shared" si="0"/>
        <v>6</v>
      </c>
      <c r="B12" s="56" t="s">
        <v>48</v>
      </c>
      <c r="C12" s="64">
        <f>600+890</f>
        <v>1490</v>
      </c>
      <c r="D12" s="64">
        <f>C12*4</f>
        <v>5960</v>
      </c>
      <c r="E12" s="65">
        <f>1472+2250</f>
        <v>3722</v>
      </c>
      <c r="F12" s="65">
        <f>1131+0</f>
        <v>1131</v>
      </c>
      <c r="G12" s="5">
        <f>10+2</f>
        <v>12</v>
      </c>
    </row>
    <row r="13" spans="1:7" x14ac:dyDescent="0.25">
      <c r="A13" s="4">
        <f t="shared" si="0"/>
        <v>7</v>
      </c>
      <c r="B13" s="48" t="s">
        <v>20</v>
      </c>
      <c r="C13" s="49">
        <v>836</v>
      </c>
      <c r="D13" s="50">
        <f>C13*4</f>
        <v>3344</v>
      </c>
      <c r="E13" s="51">
        <f>2142.7+1619.6</f>
        <v>3762.2999999999997</v>
      </c>
      <c r="F13" s="51">
        <v>0</v>
      </c>
      <c r="G13" s="5">
        <v>19</v>
      </c>
    </row>
    <row r="14" spans="1:7" x14ac:dyDescent="0.25">
      <c r="A14" s="4">
        <f t="shared" si="0"/>
        <v>8</v>
      </c>
      <c r="B14" s="56" t="s">
        <v>55</v>
      </c>
      <c r="C14" s="64">
        <v>308.5</v>
      </c>
      <c r="D14" s="64">
        <f t="shared" ref="D14" si="1">C14*4</f>
        <v>1234</v>
      </c>
      <c r="E14" s="65">
        <v>435</v>
      </c>
      <c r="F14" s="65">
        <v>0</v>
      </c>
      <c r="G14" s="5">
        <v>3</v>
      </c>
    </row>
    <row r="15" spans="1:7" x14ac:dyDescent="0.25">
      <c r="A15" s="82"/>
      <c r="B15" s="83"/>
      <c r="C15" s="84"/>
      <c r="D15" s="85" t="s">
        <v>71</v>
      </c>
      <c r="E15" s="86"/>
      <c r="F15" s="86"/>
      <c r="G15" s="87"/>
    </row>
    <row r="16" spans="1:7" x14ac:dyDescent="0.25">
      <c r="A16" s="6">
        <v>9</v>
      </c>
      <c r="B16" s="56" t="s">
        <v>72</v>
      </c>
      <c r="C16" s="64">
        <v>950</v>
      </c>
      <c r="D16" s="64">
        <f>C16*4</f>
        <v>3800</v>
      </c>
      <c r="E16" s="65">
        <v>1529</v>
      </c>
      <c r="F16" s="65">
        <v>0</v>
      </c>
      <c r="G16" s="141">
        <v>0</v>
      </c>
    </row>
    <row r="17" spans="1:7" x14ac:dyDescent="0.25">
      <c r="A17" s="6">
        <v>10</v>
      </c>
      <c r="B17" s="58" t="s">
        <v>22</v>
      </c>
      <c r="C17" s="50">
        <v>1231.5</v>
      </c>
      <c r="D17" s="59">
        <v>4926</v>
      </c>
      <c r="E17" s="54">
        <v>2051.8000000000002</v>
      </c>
      <c r="F17" s="54">
        <v>0</v>
      </c>
      <c r="G17" s="5">
        <v>17</v>
      </c>
    </row>
    <row r="18" spans="1:7" x14ac:dyDescent="0.25">
      <c r="A18" s="6">
        <v>11</v>
      </c>
      <c r="B18" s="58" t="s">
        <v>24</v>
      </c>
      <c r="C18" s="50">
        <v>1196</v>
      </c>
      <c r="D18" s="59">
        <v>4784</v>
      </c>
      <c r="E18" s="54">
        <v>2120</v>
      </c>
      <c r="F18" s="54">
        <v>1100</v>
      </c>
      <c r="G18" s="52">
        <v>0</v>
      </c>
    </row>
    <row r="19" spans="1:7" x14ac:dyDescent="0.25">
      <c r="A19" s="92"/>
      <c r="B19" s="93"/>
      <c r="C19" s="94"/>
      <c r="D19" s="95" t="s">
        <v>75</v>
      </c>
      <c r="E19" s="96"/>
      <c r="F19" s="96"/>
      <c r="G19" s="97"/>
    </row>
    <row r="20" spans="1:7" x14ac:dyDescent="0.25">
      <c r="A20" s="71">
        <f>ROW(A12)</f>
        <v>12</v>
      </c>
      <c r="B20" s="53" t="s">
        <v>14</v>
      </c>
      <c r="C20" s="50">
        <v>200</v>
      </c>
      <c r="D20" s="50">
        <f t="shared" ref="D20" si="2">C20*4</f>
        <v>800</v>
      </c>
      <c r="E20" s="52">
        <v>1800</v>
      </c>
      <c r="F20" s="52">
        <v>0</v>
      </c>
      <c r="G20" s="5">
        <v>10</v>
      </c>
    </row>
    <row r="21" spans="1:7" x14ac:dyDescent="0.25">
      <c r="A21" s="71">
        <f t="shared" ref="A21:A37" si="3">ROW(A13)</f>
        <v>13</v>
      </c>
      <c r="B21" s="53" t="s">
        <v>18</v>
      </c>
      <c r="C21" s="50">
        <v>1248.5</v>
      </c>
      <c r="D21" s="50">
        <f>C21*4</f>
        <v>4994</v>
      </c>
      <c r="E21" s="52">
        <v>9144</v>
      </c>
      <c r="F21" s="52">
        <v>4095</v>
      </c>
      <c r="G21" s="5">
        <v>31</v>
      </c>
    </row>
    <row r="22" spans="1:7" x14ac:dyDescent="0.25">
      <c r="A22" s="71">
        <f t="shared" si="3"/>
        <v>14</v>
      </c>
      <c r="B22" s="53" t="s">
        <v>203</v>
      </c>
      <c r="C22" s="64">
        <v>429</v>
      </c>
      <c r="D22" s="64">
        <v>2757</v>
      </c>
      <c r="E22" s="65">
        <f>348*1.5</f>
        <v>522</v>
      </c>
      <c r="F22" s="65">
        <v>0</v>
      </c>
      <c r="G22" s="5">
        <v>7</v>
      </c>
    </row>
    <row r="23" spans="1:7" x14ac:dyDescent="0.25">
      <c r="A23" s="71">
        <f t="shared" si="3"/>
        <v>15</v>
      </c>
      <c r="B23" s="56" t="s">
        <v>77</v>
      </c>
      <c r="C23" s="69">
        <v>1170</v>
      </c>
      <c r="D23" s="69">
        <v>7020</v>
      </c>
      <c r="E23" s="70">
        <v>335</v>
      </c>
      <c r="F23" s="70">
        <v>0</v>
      </c>
      <c r="G23" s="5">
        <v>2</v>
      </c>
    </row>
    <row r="24" spans="1:7" x14ac:dyDescent="0.25">
      <c r="A24" s="71">
        <f t="shared" si="3"/>
        <v>16</v>
      </c>
      <c r="B24" s="56" t="s">
        <v>78</v>
      </c>
      <c r="C24" s="64">
        <v>775.9</v>
      </c>
      <c r="D24" s="64">
        <v>2437</v>
      </c>
      <c r="E24" s="65">
        <v>1418</v>
      </c>
      <c r="F24" s="65">
        <v>0</v>
      </c>
      <c r="G24" s="5">
        <v>0</v>
      </c>
    </row>
    <row r="25" spans="1:7" x14ac:dyDescent="0.25">
      <c r="A25" s="71">
        <f t="shared" si="3"/>
        <v>17</v>
      </c>
      <c r="B25" s="53" t="s">
        <v>79</v>
      </c>
      <c r="C25" s="64">
        <v>367</v>
      </c>
      <c r="D25" s="64">
        <v>2268</v>
      </c>
      <c r="E25" s="65">
        <f>1178.3+1373.9</f>
        <v>2552.1999999999998</v>
      </c>
      <c r="F25" s="65">
        <v>0</v>
      </c>
      <c r="G25" s="5">
        <v>20</v>
      </c>
    </row>
    <row r="26" spans="1:7" x14ac:dyDescent="0.25">
      <c r="A26" s="71">
        <f t="shared" si="3"/>
        <v>18</v>
      </c>
      <c r="B26" s="53" t="s">
        <v>80</v>
      </c>
      <c r="C26" s="64">
        <v>340</v>
      </c>
      <c r="D26" s="64">
        <v>2230</v>
      </c>
      <c r="E26" s="65">
        <v>1745</v>
      </c>
      <c r="F26" s="65">
        <v>0</v>
      </c>
      <c r="G26" s="5">
        <v>7</v>
      </c>
    </row>
    <row r="27" spans="1:7" x14ac:dyDescent="0.25">
      <c r="A27" s="71">
        <f t="shared" si="3"/>
        <v>19</v>
      </c>
      <c r="B27" s="53" t="s">
        <v>83</v>
      </c>
      <c r="C27" s="69">
        <v>720.5</v>
      </c>
      <c r="D27" s="69">
        <f>C27*3.5</f>
        <v>2521.75</v>
      </c>
      <c r="E27" s="70">
        <v>2407</v>
      </c>
      <c r="F27" s="70">
        <v>0</v>
      </c>
      <c r="G27" s="5">
        <v>13</v>
      </c>
    </row>
    <row r="28" spans="1:7" x14ac:dyDescent="0.25">
      <c r="A28" s="71">
        <f t="shared" si="3"/>
        <v>20</v>
      </c>
      <c r="B28" s="56" t="s">
        <v>15</v>
      </c>
      <c r="C28" s="50">
        <v>650</v>
      </c>
      <c r="D28" s="50">
        <f>C28*4</f>
        <v>2600</v>
      </c>
      <c r="E28" s="52">
        <f>1408.1+1703-350</f>
        <v>2761.1</v>
      </c>
      <c r="F28" s="52">
        <v>0</v>
      </c>
      <c r="G28" s="5">
        <v>6</v>
      </c>
    </row>
    <row r="29" spans="1:7" x14ac:dyDescent="0.25">
      <c r="A29" s="71">
        <f t="shared" si="3"/>
        <v>21</v>
      </c>
      <c r="B29" s="56" t="s">
        <v>85</v>
      </c>
      <c r="C29" s="64">
        <v>594</v>
      </c>
      <c r="D29" s="64">
        <v>1594</v>
      </c>
      <c r="E29" s="65">
        <v>726.8</v>
      </c>
      <c r="F29" s="65">
        <v>0</v>
      </c>
      <c r="G29" s="5">
        <v>5</v>
      </c>
    </row>
    <row r="30" spans="1:7" x14ac:dyDescent="0.25">
      <c r="A30" s="71">
        <f t="shared" si="3"/>
        <v>22</v>
      </c>
      <c r="B30" s="56" t="s">
        <v>86</v>
      </c>
      <c r="C30" s="64">
        <v>337.5</v>
      </c>
      <c r="D30" s="64">
        <v>610.9</v>
      </c>
      <c r="E30" s="65">
        <v>1341.5</v>
      </c>
      <c r="F30" s="65">
        <v>0</v>
      </c>
      <c r="G30" s="5">
        <v>3</v>
      </c>
    </row>
    <row r="31" spans="1:7" x14ac:dyDescent="0.25">
      <c r="A31" s="71">
        <f t="shared" si="3"/>
        <v>23</v>
      </c>
      <c r="B31" s="53" t="s">
        <v>204</v>
      </c>
      <c r="C31" s="64">
        <v>249.5</v>
      </c>
      <c r="D31" s="64">
        <v>347.9</v>
      </c>
      <c r="E31" s="65">
        <v>0</v>
      </c>
      <c r="F31" s="65">
        <v>0</v>
      </c>
      <c r="G31" s="5">
        <v>6</v>
      </c>
    </row>
    <row r="32" spans="1:7" x14ac:dyDescent="0.25">
      <c r="A32" s="71">
        <f t="shared" si="3"/>
        <v>24</v>
      </c>
      <c r="B32" s="56" t="s">
        <v>88</v>
      </c>
      <c r="C32" s="64">
        <v>451</v>
      </c>
      <c r="D32" s="64">
        <f>C32*3.5</f>
        <v>1578.5</v>
      </c>
      <c r="E32" s="65">
        <v>1670.5</v>
      </c>
      <c r="F32" s="65">
        <v>0</v>
      </c>
      <c r="G32" s="5">
        <v>4</v>
      </c>
    </row>
    <row r="33" spans="1:12" x14ac:dyDescent="0.25">
      <c r="A33" s="6">
        <f t="shared" si="3"/>
        <v>25</v>
      </c>
      <c r="B33" s="53" t="s">
        <v>13</v>
      </c>
      <c r="C33" s="50">
        <v>327.5</v>
      </c>
      <c r="D33" s="50">
        <f t="shared" ref="D33" si="4">C33*4</f>
        <v>1310</v>
      </c>
      <c r="E33" s="52">
        <v>2552.5</v>
      </c>
      <c r="F33" s="52">
        <v>0</v>
      </c>
      <c r="G33" s="5">
        <v>14</v>
      </c>
    </row>
    <row r="34" spans="1:12" x14ac:dyDescent="0.25">
      <c r="A34" s="71">
        <f t="shared" si="3"/>
        <v>26</v>
      </c>
      <c r="B34" s="56" t="s">
        <v>91</v>
      </c>
      <c r="C34" s="64">
        <v>385</v>
      </c>
      <c r="D34" s="64">
        <v>1119</v>
      </c>
      <c r="E34" s="65">
        <v>725</v>
      </c>
      <c r="F34" s="65">
        <v>0</v>
      </c>
      <c r="G34" s="5">
        <v>0</v>
      </c>
    </row>
    <row r="35" spans="1:12" x14ac:dyDescent="0.25">
      <c r="A35" s="71">
        <f t="shared" si="3"/>
        <v>27</v>
      </c>
      <c r="B35" s="56" t="s">
        <v>92</v>
      </c>
      <c r="C35" s="66">
        <v>637</v>
      </c>
      <c r="D35" s="66">
        <f>C35*4</f>
        <v>2548</v>
      </c>
      <c r="E35" s="67">
        <v>0</v>
      </c>
      <c r="F35" s="67">
        <v>0</v>
      </c>
      <c r="G35" s="68">
        <v>0</v>
      </c>
    </row>
    <row r="36" spans="1:12" x14ac:dyDescent="0.25">
      <c r="A36" s="71">
        <f t="shared" si="3"/>
        <v>28</v>
      </c>
      <c r="B36" s="56" t="s">
        <v>93</v>
      </c>
      <c r="C36" s="64">
        <v>810</v>
      </c>
      <c r="D36" s="64">
        <f>C36*6.8</f>
        <v>5508</v>
      </c>
      <c r="E36" s="65">
        <f>C36*4.4</f>
        <v>3564.0000000000005</v>
      </c>
      <c r="F36" s="65">
        <v>0</v>
      </c>
      <c r="G36" s="5">
        <v>7</v>
      </c>
    </row>
    <row r="37" spans="1:12" x14ac:dyDescent="0.25">
      <c r="A37" s="71">
        <f t="shared" si="3"/>
        <v>29</v>
      </c>
      <c r="B37" s="56" t="s">
        <v>213</v>
      </c>
      <c r="C37" s="50">
        <f>1987+116</f>
        <v>2103</v>
      </c>
      <c r="D37" s="50">
        <f>C37*4</f>
        <v>8412</v>
      </c>
      <c r="E37" s="52">
        <v>0</v>
      </c>
      <c r="F37" s="52">
        <v>7616.6</v>
      </c>
      <c r="G37" s="5">
        <v>21</v>
      </c>
    </row>
    <row r="38" spans="1:12" x14ac:dyDescent="0.25">
      <c r="A38" s="98"/>
      <c r="B38" s="99"/>
      <c r="C38" s="114"/>
      <c r="D38" s="115" t="s">
        <v>205</v>
      </c>
      <c r="E38" s="116"/>
      <c r="F38" s="116"/>
      <c r="G38" s="117"/>
    </row>
    <row r="39" spans="1:12" x14ac:dyDescent="0.25">
      <c r="A39" s="6">
        <v>30</v>
      </c>
      <c r="B39" s="60" t="s">
        <v>23</v>
      </c>
      <c r="C39" s="49">
        <v>2267</v>
      </c>
      <c r="D39" s="50">
        <f>4*C39</f>
        <v>9068</v>
      </c>
      <c r="E39" s="61">
        <v>2550</v>
      </c>
      <c r="F39" s="51">
        <v>3755</v>
      </c>
      <c r="G39" s="52">
        <v>1</v>
      </c>
    </row>
    <row r="40" spans="1:12" x14ac:dyDescent="0.25">
      <c r="A40" s="98"/>
      <c r="B40" s="103" t="s">
        <v>26</v>
      </c>
      <c r="C40" s="104">
        <f>SUM(C7:C39)</f>
        <v>25670.199999999997</v>
      </c>
      <c r="D40" s="104">
        <f t="shared" ref="D40:G40" si="5">SUM(D7:D39)</f>
        <v>106855.24999999999</v>
      </c>
      <c r="E40" s="104">
        <f t="shared" si="5"/>
        <v>66515</v>
      </c>
      <c r="F40" s="104">
        <f t="shared" si="5"/>
        <v>22735.78</v>
      </c>
      <c r="G40" s="104">
        <f t="shared" si="5"/>
        <v>260</v>
      </c>
      <c r="L40" s="45"/>
    </row>
    <row r="41" spans="1:12" ht="18.75" customHeight="1" x14ac:dyDescent="0.25">
      <c r="A41" s="1" t="s">
        <v>27</v>
      </c>
      <c r="B41" s="1" t="s">
        <v>97</v>
      </c>
      <c r="C41" s="1"/>
      <c r="D41" s="1"/>
      <c r="E41" s="1"/>
      <c r="F41" s="80"/>
      <c r="G41" s="80"/>
    </row>
    <row r="42" spans="1:12" x14ac:dyDescent="0.25">
      <c r="A42" s="1"/>
      <c r="B42" s="1"/>
      <c r="C42" s="9"/>
      <c r="D42" s="9"/>
      <c r="E42" s="11"/>
      <c r="F42" s="11"/>
      <c r="G42" s="80"/>
    </row>
    <row r="43" spans="1:12" x14ac:dyDescent="0.25">
      <c r="A43" s="1"/>
      <c r="B43" s="1"/>
      <c r="C43" s="1"/>
      <c r="D43" s="1"/>
      <c r="E43" s="1"/>
      <c r="F43" s="80"/>
      <c r="G43" s="80"/>
    </row>
    <row r="44" spans="1:12" x14ac:dyDescent="0.25">
      <c r="A44" s="1"/>
      <c r="B44" s="1"/>
      <c r="C44" s="1"/>
      <c r="D44" s="1"/>
      <c r="E44" s="1"/>
      <c r="F44" s="80"/>
      <c r="G44" s="80"/>
    </row>
    <row r="45" spans="1:12" ht="17.25" customHeight="1" x14ac:dyDescent="0.25">
      <c r="A45" s="7" t="s">
        <v>235</v>
      </c>
      <c r="B45" s="1"/>
      <c r="C45" s="1"/>
      <c r="D45" s="1"/>
      <c r="E45" s="1"/>
      <c r="F45" s="1"/>
      <c r="G45" s="1"/>
    </row>
    <row r="46" spans="1:12" x14ac:dyDescent="0.25">
      <c r="A46" s="2" t="s">
        <v>1</v>
      </c>
      <c r="B46" s="2" t="s">
        <v>2</v>
      </c>
      <c r="C46" s="2" t="s">
        <v>3</v>
      </c>
      <c r="D46" s="2" t="s">
        <v>4</v>
      </c>
      <c r="E46" s="2" t="s">
        <v>4</v>
      </c>
      <c r="F46" s="2" t="s">
        <v>5</v>
      </c>
      <c r="G46" s="2" t="s">
        <v>6</v>
      </c>
    </row>
    <row r="47" spans="1:12" x14ac:dyDescent="0.25">
      <c r="A47" s="46"/>
      <c r="B47" s="46"/>
      <c r="C47" s="63" t="s">
        <v>7</v>
      </c>
      <c r="D47" s="63" t="s">
        <v>28</v>
      </c>
      <c r="E47" s="63" t="s">
        <v>29</v>
      </c>
      <c r="F47" s="63" t="s">
        <v>8</v>
      </c>
      <c r="G47" s="63" t="s">
        <v>9</v>
      </c>
    </row>
    <row r="48" spans="1:12" x14ac:dyDescent="0.25">
      <c r="A48" s="47"/>
      <c r="B48" s="47"/>
      <c r="C48" s="3" t="s">
        <v>10</v>
      </c>
      <c r="D48" s="3" t="s">
        <v>11</v>
      </c>
      <c r="E48" s="3" t="s">
        <v>11</v>
      </c>
      <c r="F48" s="3" t="s">
        <v>11</v>
      </c>
      <c r="G48" s="3" t="s">
        <v>12</v>
      </c>
    </row>
    <row r="49" spans="1:7" x14ac:dyDescent="0.25">
      <c r="A49" s="88"/>
      <c r="B49" s="89"/>
      <c r="C49" s="90"/>
      <c r="D49" s="90" t="s">
        <v>30</v>
      </c>
      <c r="E49" s="90"/>
      <c r="F49" s="90"/>
      <c r="G49" s="91"/>
    </row>
    <row r="50" spans="1:7" x14ac:dyDescent="0.25">
      <c r="A50" s="4">
        <f>ROW(A1)</f>
        <v>1</v>
      </c>
      <c r="B50" s="56" t="s">
        <v>31</v>
      </c>
      <c r="C50" s="64">
        <v>955.5</v>
      </c>
      <c r="D50" s="64">
        <f>C50*4</f>
        <v>3822</v>
      </c>
      <c r="E50" s="65">
        <v>1081.9000000000001</v>
      </c>
      <c r="F50" s="65">
        <v>0</v>
      </c>
      <c r="G50" s="5">
        <v>3</v>
      </c>
    </row>
    <row r="51" spans="1:7" x14ac:dyDescent="0.25">
      <c r="A51" s="4">
        <f t="shared" ref="A51:A79" si="6">ROW(A2)</f>
        <v>2</v>
      </c>
      <c r="B51" s="56" t="s">
        <v>33</v>
      </c>
      <c r="C51" s="64">
        <v>2085</v>
      </c>
      <c r="D51" s="64">
        <f>C51*4</f>
        <v>8340</v>
      </c>
      <c r="E51" s="65">
        <v>2167.6999999999998</v>
      </c>
      <c r="F51" s="65">
        <v>1030</v>
      </c>
      <c r="G51" s="5">
        <v>5</v>
      </c>
    </row>
    <row r="52" spans="1:7" x14ac:dyDescent="0.25">
      <c r="A52" s="4">
        <f t="shared" si="6"/>
        <v>3</v>
      </c>
      <c r="B52" s="56" t="s">
        <v>32</v>
      </c>
      <c r="C52" s="64">
        <v>452</v>
      </c>
      <c r="D52" s="64">
        <f>C52*4</f>
        <v>1808</v>
      </c>
      <c r="E52" s="65">
        <v>0</v>
      </c>
      <c r="F52" s="65">
        <v>0</v>
      </c>
      <c r="G52" s="5">
        <v>0</v>
      </c>
    </row>
    <row r="53" spans="1:7" x14ac:dyDescent="0.25">
      <c r="A53" s="4">
        <f t="shared" si="6"/>
        <v>4</v>
      </c>
      <c r="B53" s="56" t="s">
        <v>35</v>
      </c>
      <c r="C53" s="64">
        <v>383</v>
      </c>
      <c r="D53" s="64">
        <f>C53*4</f>
        <v>1532</v>
      </c>
      <c r="E53" s="65">
        <v>0</v>
      </c>
      <c r="F53" s="65">
        <v>0</v>
      </c>
      <c r="G53" s="5">
        <v>3</v>
      </c>
    </row>
    <row r="54" spans="1:7" x14ac:dyDescent="0.25">
      <c r="A54" s="4">
        <f t="shared" si="6"/>
        <v>5</v>
      </c>
      <c r="B54" s="60" t="s">
        <v>36</v>
      </c>
      <c r="C54" s="66">
        <v>590</v>
      </c>
      <c r="D54" s="66">
        <v>3260</v>
      </c>
      <c r="E54" s="67">
        <v>1416</v>
      </c>
      <c r="F54" s="67">
        <v>0</v>
      </c>
      <c r="G54" s="5">
        <v>0</v>
      </c>
    </row>
    <row r="55" spans="1:7" x14ac:dyDescent="0.25">
      <c r="A55" s="4">
        <f t="shared" si="6"/>
        <v>6</v>
      </c>
      <c r="B55" s="56" t="s">
        <v>37</v>
      </c>
      <c r="C55" s="66">
        <f>156.5+400</f>
        <v>556.5</v>
      </c>
      <c r="D55" s="66">
        <f>C55*4</f>
        <v>2226</v>
      </c>
      <c r="E55" s="67">
        <v>377</v>
      </c>
      <c r="F55" s="67">
        <v>0</v>
      </c>
      <c r="G55" s="5">
        <v>0</v>
      </c>
    </row>
    <row r="56" spans="1:7" x14ac:dyDescent="0.25">
      <c r="A56" s="4">
        <f t="shared" si="6"/>
        <v>7</v>
      </c>
      <c r="B56" s="60" t="s">
        <v>38</v>
      </c>
      <c r="C56" s="66">
        <v>142</v>
      </c>
      <c r="D56" s="64">
        <f>C56*4</f>
        <v>568</v>
      </c>
      <c r="E56" s="67">
        <v>0</v>
      </c>
      <c r="F56" s="67">
        <v>0</v>
      </c>
      <c r="G56" s="68">
        <v>0</v>
      </c>
    </row>
    <row r="57" spans="1:7" x14ac:dyDescent="0.25">
      <c r="A57" s="4">
        <f t="shared" si="6"/>
        <v>8</v>
      </c>
      <c r="B57" s="53" t="s">
        <v>210</v>
      </c>
      <c r="C57" s="64">
        <v>1128.8</v>
      </c>
      <c r="D57" s="64">
        <f>C57*4</f>
        <v>4515.2</v>
      </c>
      <c r="E57" s="65">
        <v>2597.6</v>
      </c>
      <c r="F57" s="65">
        <v>0</v>
      </c>
      <c r="G57" s="5">
        <v>4</v>
      </c>
    </row>
    <row r="58" spans="1:7" x14ac:dyDescent="0.25">
      <c r="A58" s="4">
        <f t="shared" si="6"/>
        <v>9</v>
      </c>
      <c r="B58" s="48" t="s">
        <v>41</v>
      </c>
      <c r="C58" s="66">
        <v>260</v>
      </c>
      <c r="D58" s="64">
        <v>1570</v>
      </c>
      <c r="E58" s="67">
        <v>642</v>
      </c>
      <c r="F58" s="67">
        <v>0</v>
      </c>
      <c r="G58" s="68">
        <v>0</v>
      </c>
    </row>
    <row r="59" spans="1:7" x14ac:dyDescent="0.25">
      <c r="A59" s="4">
        <f t="shared" si="6"/>
        <v>10</v>
      </c>
      <c r="B59" s="48" t="s">
        <v>42</v>
      </c>
      <c r="C59" s="66">
        <v>0</v>
      </c>
      <c r="D59" s="64">
        <v>0</v>
      </c>
      <c r="E59" s="67">
        <v>152</v>
      </c>
      <c r="F59" s="67">
        <v>0</v>
      </c>
      <c r="G59" s="68">
        <v>0</v>
      </c>
    </row>
    <row r="60" spans="1:7" x14ac:dyDescent="0.25">
      <c r="A60" s="4">
        <f t="shared" si="6"/>
        <v>11</v>
      </c>
      <c r="B60" s="48" t="s">
        <v>43</v>
      </c>
      <c r="C60" s="66">
        <v>0</v>
      </c>
      <c r="D60" s="64">
        <v>0</v>
      </c>
      <c r="E60" s="67">
        <v>207</v>
      </c>
      <c r="F60" s="67">
        <v>0</v>
      </c>
      <c r="G60" s="68">
        <v>0</v>
      </c>
    </row>
    <row r="61" spans="1:7" x14ac:dyDescent="0.25">
      <c r="A61" s="4">
        <f t="shared" si="6"/>
        <v>12</v>
      </c>
      <c r="B61" s="48" t="s">
        <v>44</v>
      </c>
      <c r="C61" s="66">
        <v>0</v>
      </c>
      <c r="D61" s="64">
        <v>0</v>
      </c>
      <c r="E61" s="67">
        <v>208</v>
      </c>
      <c r="F61" s="67">
        <v>0</v>
      </c>
      <c r="G61" s="68">
        <v>0</v>
      </c>
    </row>
    <row r="62" spans="1:7" x14ac:dyDescent="0.25">
      <c r="A62" s="4">
        <f t="shared" si="6"/>
        <v>13</v>
      </c>
      <c r="B62" s="56" t="s">
        <v>45</v>
      </c>
      <c r="C62" s="64">
        <v>166.6</v>
      </c>
      <c r="D62" s="64">
        <v>580</v>
      </c>
      <c r="E62" s="65">
        <v>0</v>
      </c>
      <c r="F62" s="65">
        <v>0</v>
      </c>
      <c r="G62" s="5">
        <v>0</v>
      </c>
    </row>
    <row r="63" spans="1:7" x14ac:dyDescent="0.25">
      <c r="A63" s="4">
        <f t="shared" si="6"/>
        <v>14</v>
      </c>
      <c r="B63" s="53" t="s">
        <v>46</v>
      </c>
      <c r="C63" s="64">
        <v>480</v>
      </c>
      <c r="D63" s="64">
        <v>1740</v>
      </c>
      <c r="E63" s="65">
        <v>0</v>
      </c>
      <c r="F63" s="65">
        <v>0</v>
      </c>
      <c r="G63" s="5">
        <v>0</v>
      </c>
    </row>
    <row r="64" spans="1:7" x14ac:dyDescent="0.25">
      <c r="A64" s="4">
        <f t="shared" si="6"/>
        <v>15</v>
      </c>
      <c r="B64" s="56" t="s">
        <v>47</v>
      </c>
      <c r="C64" s="64">
        <v>193.5</v>
      </c>
      <c r="D64" s="64">
        <f>C64*4</f>
        <v>774</v>
      </c>
      <c r="E64" s="65">
        <v>0</v>
      </c>
      <c r="F64" s="65">
        <v>0</v>
      </c>
      <c r="G64" s="5">
        <v>0</v>
      </c>
    </row>
    <row r="65" spans="1:11" ht="26.25" x14ac:dyDescent="0.25">
      <c r="A65" s="4">
        <f t="shared" si="6"/>
        <v>16</v>
      </c>
      <c r="B65" s="48" t="s">
        <v>206</v>
      </c>
      <c r="C65" s="66">
        <v>250</v>
      </c>
      <c r="D65" s="64">
        <f>C65*4</f>
        <v>1000</v>
      </c>
      <c r="E65" s="67">
        <v>350</v>
      </c>
      <c r="F65" s="67">
        <v>0</v>
      </c>
      <c r="G65" s="68">
        <v>9</v>
      </c>
    </row>
    <row r="66" spans="1:11" x14ac:dyDescent="0.25">
      <c r="A66" s="4">
        <f t="shared" si="6"/>
        <v>17</v>
      </c>
      <c r="B66" s="56" t="s">
        <v>49</v>
      </c>
      <c r="C66" s="64">
        <v>157.5</v>
      </c>
      <c r="D66" s="64">
        <f t="shared" ref="D66:D74" si="7">C66*4</f>
        <v>630</v>
      </c>
      <c r="E66" s="65">
        <v>0</v>
      </c>
      <c r="F66" s="65">
        <v>0</v>
      </c>
      <c r="G66" s="5">
        <v>0</v>
      </c>
    </row>
    <row r="67" spans="1:11" x14ac:dyDescent="0.25">
      <c r="A67" s="4">
        <f t="shared" si="6"/>
        <v>18</v>
      </c>
      <c r="B67" s="56" t="s">
        <v>50</v>
      </c>
      <c r="C67" s="64">
        <v>235</v>
      </c>
      <c r="D67" s="64">
        <f t="shared" si="7"/>
        <v>940</v>
      </c>
      <c r="E67" s="65">
        <v>0</v>
      </c>
      <c r="F67" s="65">
        <v>0</v>
      </c>
      <c r="G67" s="5">
        <v>0</v>
      </c>
    </row>
    <row r="68" spans="1:11" x14ac:dyDescent="0.25">
      <c r="A68" s="4">
        <f t="shared" si="6"/>
        <v>19</v>
      </c>
      <c r="B68" s="56" t="s">
        <v>51</v>
      </c>
      <c r="C68" s="64">
        <v>229.8</v>
      </c>
      <c r="D68" s="64">
        <f>C68*4</f>
        <v>919.2</v>
      </c>
      <c r="E68" s="65">
        <v>0</v>
      </c>
      <c r="F68" s="65">
        <v>0</v>
      </c>
      <c r="G68" s="5">
        <v>0</v>
      </c>
    </row>
    <row r="69" spans="1:11" x14ac:dyDescent="0.25">
      <c r="A69" s="4">
        <f t="shared" si="6"/>
        <v>20</v>
      </c>
      <c r="B69" s="58" t="s">
        <v>52</v>
      </c>
      <c r="C69" s="64">
        <v>1300</v>
      </c>
      <c r="D69" s="64">
        <f t="shared" si="7"/>
        <v>5200</v>
      </c>
      <c r="E69" s="65">
        <v>0</v>
      </c>
      <c r="F69" s="65">
        <v>0</v>
      </c>
      <c r="G69" s="5"/>
    </row>
    <row r="70" spans="1:11" x14ac:dyDescent="0.25">
      <c r="A70" s="4">
        <f t="shared" si="6"/>
        <v>21</v>
      </c>
      <c r="B70" s="58" t="s">
        <v>53</v>
      </c>
      <c r="C70" s="64">
        <v>387</v>
      </c>
      <c r="D70" s="64">
        <f>C70*4</f>
        <v>1548</v>
      </c>
      <c r="E70" s="65">
        <v>0</v>
      </c>
      <c r="F70" s="65">
        <v>1041</v>
      </c>
      <c r="G70" s="5">
        <v>0</v>
      </c>
    </row>
    <row r="71" spans="1:11" x14ac:dyDescent="0.25">
      <c r="A71" s="4">
        <f t="shared" si="6"/>
        <v>22</v>
      </c>
      <c r="B71" s="60" t="s">
        <v>54</v>
      </c>
      <c r="C71" s="66">
        <v>521</v>
      </c>
      <c r="D71" s="66">
        <f t="shared" si="7"/>
        <v>2084</v>
      </c>
      <c r="E71" s="67">
        <v>0</v>
      </c>
      <c r="F71" s="67">
        <v>0</v>
      </c>
      <c r="G71" s="68">
        <v>0</v>
      </c>
    </row>
    <row r="72" spans="1:11" x14ac:dyDescent="0.25">
      <c r="A72" s="4">
        <f t="shared" si="6"/>
        <v>23</v>
      </c>
      <c r="B72" s="56" t="s">
        <v>56</v>
      </c>
      <c r="C72" s="64">
        <v>110</v>
      </c>
      <c r="D72" s="64">
        <f t="shared" si="7"/>
        <v>440</v>
      </c>
      <c r="E72" s="65">
        <v>296</v>
      </c>
      <c r="F72" s="65">
        <v>0</v>
      </c>
      <c r="G72" s="5">
        <v>4</v>
      </c>
    </row>
    <row r="73" spans="1:11" x14ac:dyDescent="0.25">
      <c r="A73" s="4">
        <f t="shared" si="6"/>
        <v>24</v>
      </c>
      <c r="B73" s="55" t="s">
        <v>57</v>
      </c>
      <c r="C73" s="69">
        <v>535</v>
      </c>
      <c r="D73" s="69">
        <f>C73*4</f>
        <v>2140</v>
      </c>
      <c r="E73" s="70">
        <v>1500</v>
      </c>
      <c r="F73" s="70">
        <v>0</v>
      </c>
      <c r="G73" s="47">
        <v>0</v>
      </c>
    </row>
    <row r="74" spans="1:11" x14ac:dyDescent="0.25">
      <c r="A74" s="4">
        <f t="shared" si="6"/>
        <v>25</v>
      </c>
      <c r="B74" s="60" t="s">
        <v>58</v>
      </c>
      <c r="C74" s="66">
        <f>1056</f>
        <v>1056</v>
      </c>
      <c r="D74" s="64">
        <f t="shared" si="7"/>
        <v>4224</v>
      </c>
      <c r="E74" s="67">
        <v>0</v>
      </c>
      <c r="F74" s="67">
        <v>0</v>
      </c>
      <c r="G74" s="68">
        <v>0</v>
      </c>
    </row>
    <row r="75" spans="1:11" x14ac:dyDescent="0.25">
      <c r="A75" s="4">
        <f t="shared" si="6"/>
        <v>26</v>
      </c>
      <c r="B75" s="60" t="s">
        <v>59</v>
      </c>
      <c r="C75" s="66">
        <v>1180</v>
      </c>
      <c r="D75" s="64">
        <f>C75*6.8</f>
        <v>8024</v>
      </c>
      <c r="E75" s="67">
        <f>C75*2.2</f>
        <v>2596</v>
      </c>
      <c r="F75" s="67">
        <v>0</v>
      </c>
      <c r="G75" s="68">
        <v>0</v>
      </c>
      <c r="K75" s="45"/>
    </row>
    <row r="76" spans="1:11" x14ac:dyDescent="0.25">
      <c r="A76" s="4">
        <f t="shared" si="6"/>
        <v>27</v>
      </c>
      <c r="B76" s="56" t="s">
        <v>60</v>
      </c>
      <c r="C76" s="64">
        <v>549</v>
      </c>
      <c r="D76" s="64">
        <f>C76*4</f>
        <v>2196</v>
      </c>
      <c r="E76" s="65">
        <v>0</v>
      </c>
      <c r="F76" s="65">
        <v>0</v>
      </c>
      <c r="G76" s="5">
        <v>0</v>
      </c>
    </row>
    <row r="77" spans="1:11" x14ac:dyDescent="0.25">
      <c r="A77" s="4">
        <f t="shared" si="6"/>
        <v>28</v>
      </c>
      <c r="B77" s="56" t="s">
        <v>61</v>
      </c>
      <c r="C77" s="64">
        <v>320</v>
      </c>
      <c r="D77" s="64">
        <f>C77*4</f>
        <v>1280</v>
      </c>
      <c r="E77" s="65">
        <v>0</v>
      </c>
      <c r="F77" s="65">
        <v>0</v>
      </c>
      <c r="G77" s="5">
        <v>0</v>
      </c>
    </row>
    <row r="78" spans="1:11" x14ac:dyDescent="0.25">
      <c r="A78" s="4">
        <f t="shared" si="6"/>
        <v>29</v>
      </c>
      <c r="B78" s="56" t="s">
        <v>62</v>
      </c>
      <c r="C78" s="64">
        <f>375.3+88+198.7</f>
        <v>662</v>
      </c>
      <c r="D78" s="64">
        <f>C78*4</f>
        <v>2648</v>
      </c>
      <c r="E78" s="65">
        <v>960</v>
      </c>
      <c r="F78" s="65">
        <v>0</v>
      </c>
      <c r="G78" s="5">
        <v>0</v>
      </c>
    </row>
    <row r="79" spans="1:11" x14ac:dyDescent="0.25">
      <c r="A79" s="4">
        <f t="shared" si="6"/>
        <v>30</v>
      </c>
      <c r="B79" s="56" t="s">
        <v>63</v>
      </c>
      <c r="C79" s="64">
        <v>188</v>
      </c>
      <c r="D79" s="64">
        <f>188*4</f>
        <v>752</v>
      </c>
      <c r="E79" s="65">
        <v>0</v>
      </c>
      <c r="F79" s="65">
        <v>0</v>
      </c>
      <c r="G79" s="5">
        <v>0</v>
      </c>
    </row>
    <row r="80" spans="1:11" x14ac:dyDescent="0.25">
      <c r="A80" s="105"/>
      <c r="B80" s="106"/>
      <c r="C80" s="107"/>
      <c r="D80" s="108" t="s">
        <v>64</v>
      </c>
      <c r="E80" s="109"/>
      <c r="F80" s="110"/>
      <c r="G80" s="111"/>
    </row>
    <row r="81" spans="1:7" x14ac:dyDescent="0.25">
      <c r="A81" s="6">
        <f>ROW(A31)</f>
        <v>31</v>
      </c>
      <c r="B81" s="56" t="s">
        <v>65</v>
      </c>
      <c r="C81" s="64">
        <v>187</v>
      </c>
      <c r="D81" s="112">
        <v>1274.5</v>
      </c>
      <c r="E81" s="113">
        <v>70</v>
      </c>
      <c r="F81" s="65">
        <v>0</v>
      </c>
      <c r="G81" s="5">
        <v>0</v>
      </c>
    </row>
    <row r="82" spans="1:7" x14ac:dyDescent="0.25">
      <c r="A82" s="6">
        <f t="shared" ref="A82:A91" si="8">ROW(A32)</f>
        <v>32</v>
      </c>
      <c r="B82" s="56" t="s">
        <v>66</v>
      </c>
      <c r="C82" s="64">
        <v>154</v>
      </c>
      <c r="D82" s="64">
        <f>C82*4</f>
        <v>616</v>
      </c>
      <c r="E82" s="65">
        <v>308</v>
      </c>
      <c r="F82" s="65">
        <v>0</v>
      </c>
      <c r="G82" s="5">
        <v>0</v>
      </c>
    </row>
    <row r="83" spans="1:7" x14ac:dyDescent="0.25">
      <c r="A83" s="6">
        <f t="shared" si="8"/>
        <v>33</v>
      </c>
      <c r="B83" s="56" t="s">
        <v>67</v>
      </c>
      <c r="C83" s="64">
        <v>160</v>
      </c>
      <c r="D83" s="64">
        <v>960</v>
      </c>
      <c r="E83" s="65">
        <v>288</v>
      </c>
      <c r="F83" s="65">
        <v>0</v>
      </c>
      <c r="G83" s="5">
        <v>0</v>
      </c>
    </row>
    <row r="84" spans="1:7" x14ac:dyDescent="0.25">
      <c r="A84" s="6">
        <f t="shared" si="8"/>
        <v>34</v>
      </c>
      <c r="B84" s="56" t="s">
        <v>68</v>
      </c>
      <c r="C84" s="64">
        <v>650</v>
      </c>
      <c r="D84" s="64">
        <v>4130</v>
      </c>
      <c r="E84" s="65">
        <v>1450</v>
      </c>
      <c r="F84" s="65">
        <v>0</v>
      </c>
      <c r="G84" s="5">
        <v>0</v>
      </c>
    </row>
    <row r="85" spans="1:7" x14ac:dyDescent="0.25">
      <c r="A85" s="6">
        <f t="shared" si="8"/>
        <v>35</v>
      </c>
      <c r="B85" s="56" t="s">
        <v>69</v>
      </c>
      <c r="C85" s="64">
        <v>426.8</v>
      </c>
      <c r="D85" s="64">
        <v>2651.6</v>
      </c>
      <c r="E85" s="65">
        <v>1349.8</v>
      </c>
      <c r="F85" s="65">
        <v>0</v>
      </c>
      <c r="G85" s="5">
        <v>0</v>
      </c>
    </row>
    <row r="86" spans="1:7" x14ac:dyDescent="0.25">
      <c r="A86" s="6">
        <f t="shared" si="8"/>
        <v>36</v>
      </c>
      <c r="B86" s="56" t="s">
        <v>222</v>
      </c>
      <c r="C86" s="64">
        <v>250</v>
      </c>
      <c r="D86" s="64">
        <v>1260</v>
      </c>
      <c r="E86" s="65">
        <v>1078</v>
      </c>
      <c r="F86" s="65">
        <v>0</v>
      </c>
      <c r="G86" s="5">
        <v>0</v>
      </c>
    </row>
    <row r="87" spans="1:7" x14ac:dyDescent="0.25">
      <c r="A87" s="6">
        <f t="shared" si="8"/>
        <v>37</v>
      </c>
      <c r="B87" s="53" t="s">
        <v>212</v>
      </c>
      <c r="C87" s="64">
        <v>470</v>
      </c>
      <c r="D87" s="64">
        <f>C87*4</f>
        <v>1880</v>
      </c>
      <c r="E87" s="65">
        <v>2037.72</v>
      </c>
      <c r="F87" s="65">
        <v>0</v>
      </c>
      <c r="G87" s="5">
        <v>0</v>
      </c>
    </row>
    <row r="88" spans="1:7" x14ac:dyDescent="0.25">
      <c r="A88" s="6">
        <f t="shared" si="8"/>
        <v>38</v>
      </c>
      <c r="B88" s="53" t="s">
        <v>221</v>
      </c>
      <c r="C88" s="64">
        <v>160</v>
      </c>
      <c r="D88" s="64">
        <v>1740</v>
      </c>
      <c r="E88" s="65">
        <v>572</v>
      </c>
      <c r="F88" s="65">
        <v>125</v>
      </c>
      <c r="G88" s="5">
        <v>0</v>
      </c>
    </row>
    <row r="89" spans="1:7" x14ac:dyDescent="0.25">
      <c r="A89" s="6">
        <f t="shared" si="8"/>
        <v>39</v>
      </c>
      <c r="B89" s="53" t="s">
        <v>188</v>
      </c>
      <c r="C89" s="64">
        <v>410</v>
      </c>
      <c r="D89" s="64">
        <v>4060</v>
      </c>
      <c r="E89" s="65">
        <v>1820</v>
      </c>
      <c r="F89" s="65">
        <v>0</v>
      </c>
      <c r="G89" s="5">
        <v>0</v>
      </c>
    </row>
    <row r="90" spans="1:7" x14ac:dyDescent="0.25">
      <c r="A90" s="6">
        <f t="shared" si="8"/>
        <v>40</v>
      </c>
      <c r="B90" s="53" t="s">
        <v>70</v>
      </c>
      <c r="C90" s="64">
        <v>190</v>
      </c>
      <c r="D90" s="64">
        <f>C90*4</f>
        <v>760</v>
      </c>
      <c r="E90" s="65">
        <v>380</v>
      </c>
      <c r="F90" s="65">
        <v>0</v>
      </c>
      <c r="G90" s="5">
        <v>0</v>
      </c>
    </row>
    <row r="91" spans="1:7" x14ac:dyDescent="0.25">
      <c r="A91" s="6">
        <f t="shared" si="8"/>
        <v>41</v>
      </c>
      <c r="B91" s="53" t="s">
        <v>211</v>
      </c>
      <c r="C91" s="64">
        <v>100</v>
      </c>
      <c r="D91" s="64">
        <v>765</v>
      </c>
      <c r="E91" s="65">
        <v>307</v>
      </c>
      <c r="F91" s="65">
        <v>0</v>
      </c>
      <c r="G91" s="5">
        <v>0</v>
      </c>
    </row>
    <row r="92" spans="1:7" x14ac:dyDescent="0.25">
      <c r="A92" s="92"/>
      <c r="B92" s="93"/>
      <c r="C92" s="94"/>
      <c r="D92" s="95" t="s">
        <v>75</v>
      </c>
      <c r="E92" s="96"/>
      <c r="F92" s="96"/>
      <c r="G92" s="97"/>
    </row>
    <row r="93" spans="1:7" x14ac:dyDescent="0.25">
      <c r="A93" s="57">
        <f>ROW(A42)</f>
        <v>42</v>
      </c>
      <c r="B93" s="56" t="s">
        <v>76</v>
      </c>
      <c r="C93" s="66">
        <v>265</v>
      </c>
      <c r="D93" s="66">
        <f>C93*4</f>
        <v>1060</v>
      </c>
      <c r="E93" s="67">
        <v>818.4</v>
      </c>
      <c r="F93" s="67">
        <v>0</v>
      </c>
      <c r="G93" s="68">
        <v>0</v>
      </c>
    </row>
    <row r="94" spans="1:7" x14ac:dyDescent="0.25">
      <c r="A94" s="57">
        <f t="shared" ref="A94:A100" si="9">ROW(A43)</f>
        <v>43</v>
      </c>
      <c r="B94" s="56" t="s">
        <v>223</v>
      </c>
      <c r="C94" s="64">
        <v>140</v>
      </c>
      <c r="D94" s="64">
        <v>690</v>
      </c>
      <c r="E94" s="65">
        <v>0</v>
      </c>
      <c r="F94" s="65">
        <v>0</v>
      </c>
      <c r="G94" s="76">
        <v>0</v>
      </c>
    </row>
    <row r="95" spans="1:7" x14ac:dyDescent="0.25">
      <c r="A95" s="57">
        <f t="shared" si="9"/>
        <v>44</v>
      </c>
      <c r="B95" s="56" t="s">
        <v>81</v>
      </c>
      <c r="C95" s="64">
        <v>195.7</v>
      </c>
      <c r="D95" s="64">
        <v>609</v>
      </c>
      <c r="E95" s="65">
        <v>397</v>
      </c>
      <c r="F95" s="65">
        <v>0</v>
      </c>
      <c r="G95" s="5">
        <v>4</v>
      </c>
    </row>
    <row r="96" spans="1:7" x14ac:dyDescent="0.25">
      <c r="A96" s="57">
        <f t="shared" si="9"/>
        <v>45</v>
      </c>
      <c r="B96" s="56" t="s">
        <v>82</v>
      </c>
      <c r="C96" s="64">
        <v>500</v>
      </c>
      <c r="D96" s="64">
        <f>C96*6</f>
        <v>3000</v>
      </c>
      <c r="E96" s="65">
        <v>0</v>
      </c>
      <c r="F96" s="65">
        <v>0</v>
      </c>
      <c r="G96" s="5">
        <v>0</v>
      </c>
    </row>
    <row r="97" spans="1:7" x14ac:dyDescent="0.25">
      <c r="A97" s="57">
        <f t="shared" si="9"/>
        <v>46</v>
      </c>
      <c r="B97" s="60" t="s">
        <v>84</v>
      </c>
      <c r="C97" s="64">
        <v>356</v>
      </c>
      <c r="D97" s="64">
        <f>C97*4</f>
        <v>1424</v>
      </c>
      <c r="E97" s="65">
        <v>0</v>
      </c>
      <c r="F97" s="65">
        <v>0</v>
      </c>
      <c r="G97" s="5">
        <v>3</v>
      </c>
    </row>
    <row r="98" spans="1:7" x14ac:dyDescent="0.25">
      <c r="A98" s="57">
        <f t="shared" si="9"/>
        <v>47</v>
      </c>
      <c r="B98" s="23" t="s">
        <v>87</v>
      </c>
      <c r="C98" s="64">
        <v>442.5</v>
      </c>
      <c r="D98" s="64">
        <f>C98*4</f>
        <v>1770</v>
      </c>
      <c r="E98" s="65">
        <v>0</v>
      </c>
      <c r="F98" s="65">
        <v>0</v>
      </c>
      <c r="G98" s="5">
        <v>0</v>
      </c>
    </row>
    <row r="99" spans="1:7" x14ac:dyDescent="0.25">
      <c r="A99" s="57">
        <f t="shared" si="9"/>
        <v>48</v>
      </c>
      <c r="B99" s="7" t="s">
        <v>89</v>
      </c>
      <c r="C99" s="66">
        <v>100</v>
      </c>
      <c r="D99" s="66">
        <f>C99*4</f>
        <v>400</v>
      </c>
      <c r="E99" s="67">
        <v>0</v>
      </c>
      <c r="F99" s="67">
        <v>0</v>
      </c>
      <c r="G99" s="68">
        <v>0</v>
      </c>
    </row>
    <row r="100" spans="1:7" x14ac:dyDescent="0.25">
      <c r="A100" s="57">
        <f t="shared" si="9"/>
        <v>49</v>
      </c>
      <c r="B100" s="77" t="s">
        <v>90</v>
      </c>
      <c r="C100" s="78">
        <v>260</v>
      </c>
      <c r="D100" s="66">
        <f>C100*6</f>
        <v>1560</v>
      </c>
      <c r="E100" s="67">
        <v>0</v>
      </c>
      <c r="F100" s="67">
        <v>0</v>
      </c>
      <c r="G100" s="68">
        <v>0</v>
      </c>
    </row>
    <row r="101" spans="1:7" x14ac:dyDescent="0.25">
      <c r="A101" s="57">
        <v>50</v>
      </c>
      <c r="B101" s="7" t="s">
        <v>227</v>
      </c>
      <c r="C101" s="78">
        <v>290</v>
      </c>
      <c r="D101" s="66">
        <v>850</v>
      </c>
      <c r="E101" s="67">
        <v>0</v>
      </c>
      <c r="F101" s="67">
        <v>0</v>
      </c>
      <c r="G101" s="68">
        <v>5</v>
      </c>
    </row>
    <row r="102" spans="1:7" x14ac:dyDescent="0.25">
      <c r="A102" s="57">
        <f>ROW(A50)</f>
        <v>50</v>
      </c>
      <c r="B102" s="56" t="s">
        <v>94</v>
      </c>
      <c r="C102" s="64">
        <v>133</v>
      </c>
      <c r="D102" s="64">
        <f>C102*4</f>
        <v>532</v>
      </c>
      <c r="E102" s="65">
        <v>0</v>
      </c>
      <c r="F102" s="65">
        <v>0</v>
      </c>
      <c r="G102" s="5">
        <v>0</v>
      </c>
    </row>
    <row r="103" spans="1:7" x14ac:dyDescent="0.25">
      <c r="A103" s="98"/>
      <c r="B103" s="99"/>
      <c r="C103" s="100"/>
      <c r="D103" s="101" t="s">
        <v>95</v>
      </c>
      <c r="E103" s="102"/>
      <c r="F103" s="102"/>
      <c r="G103" s="97"/>
    </row>
    <row r="104" spans="1:7" x14ac:dyDescent="0.25">
      <c r="A104" s="20">
        <v>51</v>
      </c>
      <c r="B104" s="149" t="s">
        <v>192</v>
      </c>
      <c r="C104" s="27">
        <v>0</v>
      </c>
      <c r="D104" s="27">
        <v>0</v>
      </c>
      <c r="E104" s="27">
        <v>2514</v>
      </c>
      <c r="F104" s="27">
        <v>0</v>
      </c>
      <c r="G104" s="27">
        <v>0</v>
      </c>
    </row>
    <row r="105" spans="1:7" x14ac:dyDescent="0.25">
      <c r="A105" s="6">
        <v>51</v>
      </c>
      <c r="B105" s="53" t="s">
        <v>102</v>
      </c>
      <c r="C105" s="64">
        <f>1193.5+135</f>
        <v>1328.5</v>
      </c>
      <c r="D105" s="64">
        <v>5100.5</v>
      </c>
      <c r="E105" s="65">
        <v>1697</v>
      </c>
      <c r="F105" s="65">
        <v>0</v>
      </c>
      <c r="G105" s="5">
        <v>17</v>
      </c>
    </row>
    <row r="106" spans="1:7" x14ac:dyDescent="0.25">
      <c r="A106" s="6">
        <v>52</v>
      </c>
      <c r="B106" s="53" t="s">
        <v>225</v>
      </c>
      <c r="C106" s="64">
        <v>300</v>
      </c>
      <c r="D106" s="64">
        <v>8290</v>
      </c>
      <c r="E106" s="65">
        <v>2765</v>
      </c>
      <c r="F106" s="65">
        <v>2120</v>
      </c>
      <c r="G106" s="5">
        <v>0</v>
      </c>
    </row>
    <row r="107" spans="1:7" x14ac:dyDescent="0.25">
      <c r="A107" s="6">
        <v>53</v>
      </c>
      <c r="B107" s="56" t="s">
        <v>96</v>
      </c>
      <c r="C107" s="64">
        <v>819</v>
      </c>
      <c r="D107" s="64">
        <f>C107*4</f>
        <v>3276</v>
      </c>
      <c r="E107" s="65">
        <v>1100</v>
      </c>
      <c r="F107" s="65">
        <v>0</v>
      </c>
      <c r="G107" s="5">
        <v>0</v>
      </c>
    </row>
    <row r="108" spans="1:7" x14ac:dyDescent="0.25">
      <c r="A108" s="98"/>
      <c r="B108" s="99"/>
      <c r="C108" s="100"/>
      <c r="D108" s="148" t="s">
        <v>71</v>
      </c>
      <c r="E108" s="102"/>
      <c r="F108" s="102"/>
      <c r="G108" s="97"/>
    </row>
    <row r="109" spans="1:7" x14ac:dyDescent="0.25">
      <c r="A109" s="4">
        <v>54</v>
      </c>
      <c r="B109" s="55" t="s">
        <v>226</v>
      </c>
      <c r="C109" s="69">
        <v>2776</v>
      </c>
      <c r="D109" s="69">
        <f>6912+6938</f>
        <v>13850</v>
      </c>
      <c r="E109" s="70">
        <v>0</v>
      </c>
      <c r="F109" s="70">
        <f>3152+2879</f>
        <v>6031</v>
      </c>
      <c r="G109" s="47">
        <v>0</v>
      </c>
    </row>
    <row r="110" spans="1:7" x14ac:dyDescent="0.25">
      <c r="A110" s="6">
        <v>55</v>
      </c>
      <c r="B110" s="55" t="s">
        <v>73</v>
      </c>
      <c r="C110" s="69">
        <v>330.5</v>
      </c>
      <c r="D110" s="69">
        <f>C110*4</f>
        <v>1322</v>
      </c>
      <c r="E110" s="70">
        <v>860</v>
      </c>
      <c r="F110" s="70">
        <v>0</v>
      </c>
      <c r="G110" s="47">
        <v>0</v>
      </c>
    </row>
    <row r="111" spans="1:7" x14ac:dyDescent="0.25">
      <c r="A111" s="6">
        <v>56</v>
      </c>
      <c r="B111" s="56" t="s">
        <v>74</v>
      </c>
      <c r="C111" s="64">
        <v>350</v>
      </c>
      <c r="D111" s="64">
        <f>C111*4</f>
        <v>1400</v>
      </c>
      <c r="E111" s="65">
        <v>420</v>
      </c>
      <c r="F111" s="65">
        <v>0</v>
      </c>
      <c r="G111" s="5">
        <v>0</v>
      </c>
    </row>
    <row r="112" spans="1:7" x14ac:dyDescent="0.25">
      <c r="A112" s="118"/>
      <c r="B112" s="119" t="s">
        <v>26</v>
      </c>
      <c r="C112" s="104">
        <f>SUM(C50:C111)</f>
        <v>26817.200000000001</v>
      </c>
      <c r="D112" s="104">
        <f t="shared" ref="D112:G112" si="10">SUM(D50:D111)</f>
        <v>129991</v>
      </c>
      <c r="E112" s="104">
        <f t="shared" si="10"/>
        <v>34783.120000000003</v>
      </c>
      <c r="F112" s="104">
        <f t="shared" si="10"/>
        <v>10347</v>
      </c>
      <c r="G112" s="104">
        <f t="shared" si="10"/>
        <v>57</v>
      </c>
    </row>
    <row r="113" spans="1:13" x14ac:dyDescent="0.25">
      <c r="A113" s="10"/>
      <c r="B113" s="72"/>
      <c r="C113" s="9"/>
      <c r="D113" s="9"/>
      <c r="E113" s="11"/>
      <c r="F113" s="11"/>
      <c r="G113" s="73"/>
      <c r="M113" s="45"/>
    </row>
    <row r="114" spans="1:13" x14ac:dyDescent="0.25">
      <c r="A114" s="10"/>
      <c r="B114" s="72"/>
      <c r="C114" s="9"/>
      <c r="D114" s="9"/>
      <c r="E114" s="11"/>
      <c r="F114" s="11"/>
      <c r="G114" s="73"/>
      <c r="M114" s="45"/>
    </row>
    <row r="116" spans="1:13" x14ac:dyDescent="0.25">
      <c r="A116" s="12" t="s">
        <v>236</v>
      </c>
      <c r="B116" s="12"/>
      <c r="C116" s="9"/>
      <c r="D116" s="12"/>
      <c r="E116" s="74"/>
      <c r="F116" s="74"/>
      <c r="G116" s="1"/>
    </row>
    <row r="117" spans="1:13" x14ac:dyDescent="0.25">
      <c r="A117" s="2" t="s">
        <v>1</v>
      </c>
      <c r="B117" s="2" t="s">
        <v>2</v>
      </c>
      <c r="C117" s="2" t="s">
        <v>3</v>
      </c>
      <c r="D117" s="2" t="s">
        <v>98</v>
      </c>
      <c r="E117" s="2" t="s">
        <v>98</v>
      </c>
      <c r="F117" s="2" t="s">
        <v>5</v>
      </c>
      <c r="G117" s="2" t="s">
        <v>6</v>
      </c>
    </row>
    <row r="118" spans="1:13" x14ac:dyDescent="0.25">
      <c r="A118" s="46"/>
      <c r="B118" s="46"/>
      <c r="C118" s="63" t="s">
        <v>7</v>
      </c>
      <c r="D118" s="63" t="s">
        <v>28</v>
      </c>
      <c r="E118" s="63" t="s">
        <v>29</v>
      </c>
      <c r="F118" s="63" t="s">
        <v>8</v>
      </c>
      <c r="G118" s="63" t="s">
        <v>99</v>
      </c>
    </row>
    <row r="119" spans="1:13" x14ac:dyDescent="0.25">
      <c r="A119" s="47"/>
      <c r="B119" s="47"/>
      <c r="C119" s="3" t="s">
        <v>10</v>
      </c>
      <c r="D119" s="3" t="s">
        <v>11</v>
      </c>
      <c r="E119" s="3" t="s">
        <v>11</v>
      </c>
      <c r="F119" s="3" t="s">
        <v>11</v>
      </c>
      <c r="G119" s="3" t="s">
        <v>12</v>
      </c>
    </row>
    <row r="120" spans="1:13" x14ac:dyDescent="0.25">
      <c r="A120" s="4">
        <v>1</v>
      </c>
      <c r="B120" s="55" t="s">
        <v>100</v>
      </c>
      <c r="C120" s="69">
        <v>132.69999999999999</v>
      </c>
      <c r="D120" s="69">
        <f>4*C120</f>
        <v>530.79999999999995</v>
      </c>
      <c r="E120" s="65">
        <v>0</v>
      </c>
      <c r="F120" s="65">
        <v>0</v>
      </c>
      <c r="G120" s="5">
        <v>0</v>
      </c>
    </row>
    <row r="121" spans="1:13" x14ac:dyDescent="0.25">
      <c r="A121" s="6">
        <v>2</v>
      </c>
      <c r="B121" s="56" t="s">
        <v>101</v>
      </c>
      <c r="C121" s="64">
        <v>157.5</v>
      </c>
      <c r="D121" s="64">
        <f>C121*2</f>
        <v>315</v>
      </c>
      <c r="E121" s="65">
        <v>0</v>
      </c>
      <c r="F121" s="65">
        <v>0</v>
      </c>
      <c r="G121" s="5">
        <v>0</v>
      </c>
    </row>
    <row r="122" spans="1:13" x14ac:dyDescent="0.25">
      <c r="A122" s="6">
        <v>3</v>
      </c>
      <c r="B122" s="56" t="s">
        <v>102</v>
      </c>
      <c r="C122" s="64">
        <v>814</v>
      </c>
      <c r="D122" s="64">
        <f>C122*2</f>
        <v>1628</v>
      </c>
      <c r="E122" s="65">
        <v>0</v>
      </c>
      <c r="F122" s="65">
        <v>0</v>
      </c>
      <c r="G122" s="5">
        <v>0</v>
      </c>
    </row>
    <row r="123" spans="1:13" x14ac:dyDescent="0.25">
      <c r="A123" s="6">
        <v>4</v>
      </c>
      <c r="B123" s="55" t="s">
        <v>103</v>
      </c>
      <c r="C123" s="66">
        <v>214</v>
      </c>
      <c r="D123" s="64">
        <f>C123*2</f>
        <v>428</v>
      </c>
      <c r="E123" s="70">
        <v>0</v>
      </c>
      <c r="F123" s="70">
        <v>0</v>
      </c>
      <c r="G123" s="47">
        <v>0</v>
      </c>
    </row>
    <row r="124" spans="1:13" x14ac:dyDescent="0.25">
      <c r="A124" s="6">
        <v>5</v>
      </c>
      <c r="B124" s="55" t="s">
        <v>58</v>
      </c>
      <c r="C124" s="66">
        <v>72</v>
      </c>
      <c r="D124" s="64">
        <f>C124*4</f>
        <v>288</v>
      </c>
      <c r="E124" s="70">
        <v>0</v>
      </c>
      <c r="F124" s="70">
        <v>0</v>
      </c>
      <c r="G124" s="47">
        <v>0</v>
      </c>
    </row>
    <row r="125" spans="1:13" x14ac:dyDescent="0.25">
      <c r="A125" s="6">
        <v>6</v>
      </c>
      <c r="B125" s="55" t="s">
        <v>104</v>
      </c>
      <c r="C125" s="66">
        <v>261.5</v>
      </c>
      <c r="D125" s="64">
        <f>C125*2</f>
        <v>523</v>
      </c>
      <c r="E125" s="70">
        <v>170</v>
      </c>
      <c r="F125" s="70">
        <v>0</v>
      </c>
      <c r="G125" s="47">
        <v>0</v>
      </c>
    </row>
    <row r="126" spans="1:13" x14ac:dyDescent="0.25">
      <c r="A126" s="6">
        <v>7</v>
      </c>
      <c r="B126" s="55" t="s">
        <v>105</v>
      </c>
      <c r="C126" s="66">
        <v>479.5</v>
      </c>
      <c r="D126" s="64">
        <f>C126*2</f>
        <v>959</v>
      </c>
      <c r="E126" s="70">
        <v>612.79999999999995</v>
      </c>
      <c r="F126" s="70">
        <v>0</v>
      </c>
      <c r="G126" s="47">
        <v>4</v>
      </c>
      <c r="I126" s="45"/>
    </row>
    <row r="127" spans="1:13" x14ac:dyDescent="0.25">
      <c r="A127" s="6">
        <v>8</v>
      </c>
      <c r="B127" s="56" t="s">
        <v>106</v>
      </c>
      <c r="C127" s="64">
        <v>632.70000000000005</v>
      </c>
      <c r="D127" s="64">
        <f>C127*2</f>
        <v>1265.4000000000001</v>
      </c>
      <c r="E127" s="65">
        <v>154</v>
      </c>
      <c r="F127" s="65">
        <v>0</v>
      </c>
      <c r="G127" s="5">
        <v>3</v>
      </c>
    </row>
    <row r="128" spans="1:13" x14ac:dyDescent="0.25">
      <c r="A128" s="88"/>
      <c r="B128" s="120" t="s">
        <v>26</v>
      </c>
      <c r="C128" s="121">
        <f>SUM(C120:C127)</f>
        <v>2763.8999999999996</v>
      </c>
      <c r="D128" s="121">
        <f t="shared" ref="D128:G128" si="11">SUM(D120:D127)</f>
        <v>5937.2000000000007</v>
      </c>
      <c r="E128" s="121">
        <f t="shared" si="11"/>
        <v>936.8</v>
      </c>
      <c r="F128" s="121">
        <f t="shared" si="11"/>
        <v>0</v>
      </c>
      <c r="G128" s="121">
        <f t="shared" si="11"/>
        <v>7</v>
      </c>
    </row>
    <row r="129" spans="1:11" x14ac:dyDescent="0.25">
      <c r="A129" s="151"/>
      <c r="B129" s="152"/>
      <c r="C129" s="153"/>
      <c r="D129" s="153"/>
      <c r="E129" s="153"/>
      <c r="F129" s="154"/>
      <c r="G129" s="83"/>
    </row>
    <row r="130" spans="1:11" x14ac:dyDescent="0.25">
      <c r="A130" s="151"/>
      <c r="B130" s="152"/>
      <c r="C130" s="153"/>
      <c r="D130" s="153"/>
      <c r="E130" s="153"/>
      <c r="F130" s="154"/>
      <c r="G130" s="83"/>
    </row>
    <row r="131" spans="1:11" x14ac:dyDescent="0.25">
      <c r="A131" s="151"/>
      <c r="B131" s="152"/>
      <c r="C131" s="153"/>
      <c r="D131" s="153"/>
      <c r="E131" s="153"/>
      <c r="F131" s="154"/>
      <c r="G131" s="83"/>
    </row>
    <row r="137" spans="1:11" x14ac:dyDescent="0.25">
      <c r="K137" s="45"/>
    </row>
    <row r="139" spans="1:11" ht="27" customHeight="1" x14ac:dyDescent="0.25"/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topLeftCell="A28" workbookViewId="0">
      <selection activeCell="L22" sqref="L22"/>
    </sheetView>
  </sheetViews>
  <sheetFormatPr defaultRowHeight="15" x14ac:dyDescent="0.25"/>
  <cols>
    <col min="1" max="1" width="6.28515625" customWidth="1"/>
    <col min="2" max="2" width="61" customWidth="1"/>
    <col min="3" max="3" width="10.7109375" customWidth="1"/>
    <col min="4" max="4" width="27" customWidth="1"/>
    <col min="5" max="5" width="10.28515625" customWidth="1"/>
  </cols>
  <sheetData>
    <row r="1" spans="1:6" x14ac:dyDescent="0.25">
      <c r="A1" s="13" t="s">
        <v>217</v>
      </c>
    </row>
    <row r="2" spans="1:6" x14ac:dyDescent="0.25">
      <c r="A2" s="12" t="s">
        <v>108</v>
      </c>
      <c r="B2" s="13"/>
      <c r="C2" s="9"/>
      <c r="D2" s="9"/>
      <c r="E2" s="11"/>
    </row>
    <row r="3" spans="1:6" x14ac:dyDescent="0.25">
      <c r="A3" s="10"/>
      <c r="B3" s="1"/>
      <c r="C3" s="9"/>
      <c r="D3" s="9"/>
      <c r="E3" s="11"/>
    </row>
    <row r="4" spans="1:6" x14ac:dyDescent="0.25">
      <c r="A4" s="2" t="s">
        <v>1</v>
      </c>
      <c r="B4" s="2" t="s">
        <v>109</v>
      </c>
      <c r="C4" s="14" t="s">
        <v>110</v>
      </c>
      <c r="D4" s="14" t="s">
        <v>4</v>
      </c>
      <c r="E4" s="14" t="s">
        <v>111</v>
      </c>
      <c r="F4" s="14" t="s">
        <v>112</v>
      </c>
    </row>
    <row r="5" spans="1:6" x14ac:dyDescent="0.25">
      <c r="A5" s="8"/>
      <c r="B5" s="15"/>
      <c r="C5" s="3" t="s">
        <v>113</v>
      </c>
      <c r="D5" s="3" t="s">
        <v>114</v>
      </c>
      <c r="E5" s="16" t="s">
        <v>115</v>
      </c>
      <c r="F5" s="16" t="s">
        <v>115</v>
      </c>
    </row>
    <row r="6" spans="1:6" x14ac:dyDescent="0.25">
      <c r="A6" s="8">
        <f>ROW(A1)</f>
        <v>1</v>
      </c>
      <c r="B6" s="15" t="s">
        <v>117</v>
      </c>
      <c r="C6" s="4">
        <v>1</v>
      </c>
      <c r="D6" s="17">
        <v>23.2</v>
      </c>
      <c r="E6" s="17" t="s">
        <v>118</v>
      </c>
      <c r="F6" s="17" t="s">
        <v>118</v>
      </c>
    </row>
    <row r="7" spans="1:6" x14ac:dyDescent="0.25">
      <c r="A7" s="8">
        <f t="shared" ref="A7:A37" si="0">ROW(A2)</f>
        <v>2</v>
      </c>
      <c r="B7" s="15" t="s">
        <v>120</v>
      </c>
      <c r="C7" s="4" t="s">
        <v>121</v>
      </c>
      <c r="D7" s="4" t="s">
        <v>122</v>
      </c>
      <c r="E7" s="17" t="s">
        <v>123</v>
      </c>
      <c r="F7" s="17" t="s">
        <v>123</v>
      </c>
    </row>
    <row r="8" spans="1:6" x14ac:dyDescent="0.25">
      <c r="A8" s="8">
        <f t="shared" si="0"/>
        <v>3</v>
      </c>
      <c r="B8" s="15" t="s">
        <v>125</v>
      </c>
      <c r="C8" s="4" t="s">
        <v>121</v>
      </c>
      <c r="D8" s="17">
        <v>8</v>
      </c>
      <c r="E8" s="17" t="s">
        <v>118</v>
      </c>
      <c r="F8" s="17" t="s">
        <v>123</v>
      </c>
    </row>
    <row r="9" spans="1:6" x14ac:dyDescent="0.25">
      <c r="A9" s="8">
        <f t="shared" si="0"/>
        <v>4</v>
      </c>
      <c r="B9" s="15" t="s">
        <v>126</v>
      </c>
      <c r="C9" s="4" t="s">
        <v>121</v>
      </c>
      <c r="D9" s="17" t="s">
        <v>122</v>
      </c>
      <c r="E9" s="17" t="s">
        <v>123</v>
      </c>
      <c r="F9" s="17" t="s">
        <v>123</v>
      </c>
    </row>
    <row r="10" spans="1:6" x14ac:dyDescent="0.25">
      <c r="A10" s="8">
        <f t="shared" si="0"/>
        <v>5</v>
      </c>
      <c r="B10" s="15" t="s">
        <v>127</v>
      </c>
      <c r="C10" s="4">
        <v>1</v>
      </c>
      <c r="D10" s="17">
        <v>13.4</v>
      </c>
      <c r="E10" s="17" t="s">
        <v>118</v>
      </c>
      <c r="F10" s="17" t="s">
        <v>123</v>
      </c>
    </row>
    <row r="11" spans="1:6" x14ac:dyDescent="0.25">
      <c r="A11" s="8">
        <f t="shared" si="0"/>
        <v>6</v>
      </c>
      <c r="B11" s="15" t="s">
        <v>128</v>
      </c>
      <c r="C11" s="4" t="s">
        <v>121</v>
      </c>
      <c r="D11" s="17" t="s">
        <v>122</v>
      </c>
      <c r="E11" s="17" t="s">
        <v>123</v>
      </c>
      <c r="F11" s="17" t="s">
        <v>123</v>
      </c>
    </row>
    <row r="12" spans="1:6" x14ac:dyDescent="0.25">
      <c r="A12" s="8">
        <f t="shared" si="0"/>
        <v>7</v>
      </c>
      <c r="B12" s="15" t="s">
        <v>129</v>
      </c>
      <c r="C12" s="4" t="s">
        <v>121</v>
      </c>
      <c r="D12" s="17" t="s">
        <v>122</v>
      </c>
      <c r="E12" s="17" t="s">
        <v>123</v>
      </c>
      <c r="F12" s="17" t="s">
        <v>123</v>
      </c>
    </row>
    <row r="13" spans="1:6" x14ac:dyDescent="0.25">
      <c r="A13" s="8">
        <f t="shared" si="0"/>
        <v>8</v>
      </c>
      <c r="B13" s="15" t="s">
        <v>130</v>
      </c>
      <c r="C13" s="4">
        <v>1</v>
      </c>
      <c r="D13" s="17">
        <v>8</v>
      </c>
      <c r="E13" s="17" t="s">
        <v>118</v>
      </c>
      <c r="F13" s="17" t="s">
        <v>118</v>
      </c>
    </row>
    <row r="14" spans="1:6" x14ac:dyDescent="0.25">
      <c r="A14" s="8">
        <f t="shared" si="0"/>
        <v>9</v>
      </c>
      <c r="B14" s="15" t="s">
        <v>131</v>
      </c>
      <c r="C14" s="4">
        <v>1</v>
      </c>
      <c r="D14" s="17">
        <v>8</v>
      </c>
      <c r="E14" s="17" t="s">
        <v>118</v>
      </c>
      <c r="F14" s="17" t="s">
        <v>118</v>
      </c>
    </row>
    <row r="15" spans="1:6" x14ac:dyDescent="0.25">
      <c r="A15" s="8">
        <f t="shared" si="0"/>
        <v>10</v>
      </c>
      <c r="B15" s="5" t="s">
        <v>132</v>
      </c>
      <c r="C15" s="6">
        <v>1</v>
      </c>
      <c r="D15" s="18" t="s">
        <v>133</v>
      </c>
      <c r="E15" s="18" t="s">
        <v>118</v>
      </c>
      <c r="F15" s="18" t="s">
        <v>118</v>
      </c>
    </row>
    <row r="16" spans="1:6" x14ac:dyDescent="0.25">
      <c r="A16" s="8">
        <f t="shared" si="0"/>
        <v>11</v>
      </c>
      <c r="B16" s="5" t="s">
        <v>134</v>
      </c>
      <c r="C16" s="6">
        <v>1</v>
      </c>
      <c r="D16" s="18">
        <v>5.6</v>
      </c>
      <c r="E16" s="18" t="s">
        <v>118</v>
      </c>
      <c r="F16" s="18" t="s">
        <v>118</v>
      </c>
    </row>
    <row r="17" spans="1:6" x14ac:dyDescent="0.25">
      <c r="A17" s="8">
        <f t="shared" si="0"/>
        <v>12</v>
      </c>
      <c r="B17" s="5" t="s">
        <v>135</v>
      </c>
      <c r="C17" s="6">
        <v>1</v>
      </c>
      <c r="D17" s="18">
        <v>5.4</v>
      </c>
      <c r="E17" s="18" t="s">
        <v>118</v>
      </c>
      <c r="F17" s="18" t="s">
        <v>123</v>
      </c>
    </row>
    <row r="18" spans="1:6" x14ac:dyDescent="0.25">
      <c r="A18" s="8">
        <f t="shared" si="0"/>
        <v>13</v>
      </c>
      <c r="B18" s="5" t="s">
        <v>136</v>
      </c>
      <c r="C18" s="6">
        <v>1</v>
      </c>
      <c r="D18" s="18">
        <v>5.4</v>
      </c>
      <c r="E18" s="18" t="s">
        <v>118</v>
      </c>
      <c r="F18" s="18" t="s">
        <v>118</v>
      </c>
    </row>
    <row r="19" spans="1:6" x14ac:dyDescent="0.25">
      <c r="A19" s="8">
        <f t="shared" si="0"/>
        <v>14</v>
      </c>
      <c r="B19" s="5" t="s">
        <v>137</v>
      </c>
      <c r="C19" s="6">
        <v>1</v>
      </c>
      <c r="D19" s="18">
        <v>3.8</v>
      </c>
      <c r="E19" s="18" t="s">
        <v>118</v>
      </c>
      <c r="F19" s="18" t="s">
        <v>118</v>
      </c>
    </row>
    <row r="20" spans="1:6" x14ac:dyDescent="0.25">
      <c r="A20" s="8">
        <f t="shared" si="0"/>
        <v>15</v>
      </c>
      <c r="B20" s="5" t="s">
        <v>138</v>
      </c>
      <c r="C20" s="6">
        <v>1</v>
      </c>
      <c r="D20" s="18">
        <v>5.4</v>
      </c>
      <c r="E20" s="18" t="s">
        <v>118</v>
      </c>
      <c r="F20" s="18" t="s">
        <v>123</v>
      </c>
    </row>
    <row r="21" spans="1:6" x14ac:dyDescent="0.25">
      <c r="A21" s="8">
        <f t="shared" si="0"/>
        <v>16</v>
      </c>
      <c r="B21" s="5" t="s">
        <v>139</v>
      </c>
      <c r="C21" s="6">
        <v>1</v>
      </c>
      <c r="D21" s="18">
        <v>5.4</v>
      </c>
      <c r="E21" s="18" t="s">
        <v>118</v>
      </c>
      <c r="F21" s="18" t="s">
        <v>123</v>
      </c>
    </row>
    <row r="22" spans="1:6" x14ac:dyDescent="0.25">
      <c r="A22" s="8">
        <f t="shared" si="0"/>
        <v>17</v>
      </c>
      <c r="B22" s="5" t="s">
        <v>140</v>
      </c>
      <c r="C22" s="6">
        <v>1</v>
      </c>
      <c r="D22" s="18" t="s">
        <v>122</v>
      </c>
      <c r="E22" s="18" t="s">
        <v>123</v>
      </c>
      <c r="F22" s="18" t="s">
        <v>123</v>
      </c>
    </row>
    <row r="23" spans="1:6" x14ac:dyDescent="0.25">
      <c r="A23" s="8">
        <f t="shared" si="0"/>
        <v>18</v>
      </c>
      <c r="B23" s="5" t="s">
        <v>141</v>
      </c>
      <c r="C23" s="6">
        <v>3</v>
      </c>
      <c r="D23" s="18">
        <v>625.79999999999995</v>
      </c>
      <c r="E23" s="18" t="s">
        <v>189</v>
      </c>
      <c r="F23" s="18" t="s">
        <v>123</v>
      </c>
    </row>
    <row r="24" spans="1:6" x14ac:dyDescent="0.25">
      <c r="A24" s="8">
        <f t="shared" si="0"/>
        <v>19</v>
      </c>
      <c r="B24" s="5" t="s">
        <v>142</v>
      </c>
      <c r="C24" s="6">
        <v>1</v>
      </c>
      <c r="D24" s="18">
        <v>3.8</v>
      </c>
      <c r="E24" s="18" t="s">
        <v>118</v>
      </c>
      <c r="F24" s="18" t="s">
        <v>123</v>
      </c>
    </row>
    <row r="25" spans="1:6" x14ac:dyDescent="0.25">
      <c r="A25" s="8">
        <f t="shared" si="0"/>
        <v>20</v>
      </c>
      <c r="B25" s="5" t="s">
        <v>143</v>
      </c>
      <c r="C25" s="6">
        <v>1</v>
      </c>
      <c r="D25" s="18">
        <v>3.8</v>
      </c>
      <c r="E25" s="18" t="s">
        <v>118</v>
      </c>
      <c r="F25" s="18" t="s">
        <v>123</v>
      </c>
    </row>
    <row r="26" spans="1:6" x14ac:dyDescent="0.25">
      <c r="A26" s="8">
        <f t="shared" si="0"/>
        <v>21</v>
      </c>
      <c r="B26" s="5" t="s">
        <v>144</v>
      </c>
      <c r="C26" s="6">
        <v>1</v>
      </c>
      <c r="D26" s="18">
        <v>3.8</v>
      </c>
      <c r="E26" s="18" t="s">
        <v>118</v>
      </c>
      <c r="F26" s="18" t="s">
        <v>123</v>
      </c>
    </row>
    <row r="27" spans="1:6" x14ac:dyDescent="0.25">
      <c r="A27" s="8">
        <f t="shared" si="0"/>
        <v>22</v>
      </c>
      <c r="B27" s="5" t="s">
        <v>145</v>
      </c>
      <c r="C27" s="6">
        <v>1</v>
      </c>
      <c r="D27" s="18">
        <v>3.8</v>
      </c>
      <c r="E27" s="18" t="s">
        <v>118</v>
      </c>
      <c r="F27" s="18" t="s">
        <v>123</v>
      </c>
    </row>
    <row r="28" spans="1:6" x14ac:dyDescent="0.25">
      <c r="A28" s="8">
        <f t="shared" si="0"/>
        <v>23</v>
      </c>
      <c r="B28" s="19" t="s">
        <v>146</v>
      </c>
      <c r="C28" s="20">
        <v>1</v>
      </c>
      <c r="D28" s="21">
        <v>15.3</v>
      </c>
      <c r="E28" s="20" t="s">
        <v>118</v>
      </c>
      <c r="F28" s="20" t="s">
        <v>123</v>
      </c>
    </row>
    <row r="29" spans="1:6" x14ac:dyDescent="0.25">
      <c r="A29" s="8">
        <f t="shared" si="0"/>
        <v>24</v>
      </c>
      <c r="B29" s="19" t="s">
        <v>147</v>
      </c>
      <c r="C29" s="20">
        <v>1</v>
      </c>
      <c r="D29" s="21">
        <v>8</v>
      </c>
      <c r="E29" s="20" t="s">
        <v>118</v>
      </c>
      <c r="F29" s="20" t="s">
        <v>123</v>
      </c>
    </row>
    <row r="30" spans="1:6" x14ac:dyDescent="0.25">
      <c r="A30" s="8">
        <f t="shared" si="0"/>
        <v>25</v>
      </c>
      <c r="B30" s="19" t="s">
        <v>148</v>
      </c>
      <c r="C30" s="20" t="s">
        <v>121</v>
      </c>
      <c r="D30" s="22" t="s">
        <v>122</v>
      </c>
      <c r="E30" s="20" t="s">
        <v>123</v>
      </c>
      <c r="F30" s="20" t="s">
        <v>123</v>
      </c>
    </row>
    <row r="31" spans="1:6" x14ac:dyDescent="0.25">
      <c r="A31" s="8">
        <f t="shared" si="0"/>
        <v>26</v>
      </c>
      <c r="B31" s="19" t="s">
        <v>149</v>
      </c>
      <c r="C31" s="20" t="s">
        <v>121</v>
      </c>
      <c r="D31" s="22" t="s">
        <v>122</v>
      </c>
      <c r="E31" s="20" t="s">
        <v>123</v>
      </c>
      <c r="F31" s="20" t="s">
        <v>123</v>
      </c>
    </row>
    <row r="32" spans="1:6" x14ac:dyDescent="0.25">
      <c r="A32" s="8">
        <f t="shared" si="0"/>
        <v>27</v>
      </c>
      <c r="B32" s="19" t="s">
        <v>150</v>
      </c>
      <c r="C32" s="20" t="s">
        <v>121</v>
      </c>
      <c r="D32" s="22" t="s">
        <v>122</v>
      </c>
      <c r="E32" s="20" t="s">
        <v>123</v>
      </c>
      <c r="F32" s="20" t="s">
        <v>123</v>
      </c>
    </row>
    <row r="33" spans="1:6" x14ac:dyDescent="0.25">
      <c r="A33" s="8">
        <f t="shared" si="0"/>
        <v>28</v>
      </c>
      <c r="B33" s="19" t="s">
        <v>151</v>
      </c>
      <c r="C33" s="20" t="s">
        <v>121</v>
      </c>
      <c r="D33" s="22" t="s">
        <v>122</v>
      </c>
      <c r="E33" s="20" t="s">
        <v>123</v>
      </c>
      <c r="F33" s="20" t="s">
        <v>123</v>
      </c>
    </row>
    <row r="34" spans="1:6" x14ac:dyDescent="0.25">
      <c r="A34" s="8">
        <f t="shared" si="0"/>
        <v>29</v>
      </c>
      <c r="B34" s="19" t="s">
        <v>152</v>
      </c>
      <c r="C34" s="20" t="s">
        <v>121</v>
      </c>
      <c r="D34" s="22" t="s">
        <v>122</v>
      </c>
      <c r="E34" s="20" t="s">
        <v>118</v>
      </c>
      <c r="F34" s="20" t="s">
        <v>118</v>
      </c>
    </row>
    <row r="35" spans="1:6" x14ac:dyDescent="0.25">
      <c r="A35" s="8">
        <f t="shared" si="0"/>
        <v>30</v>
      </c>
      <c r="B35" s="19" t="s">
        <v>95</v>
      </c>
      <c r="C35" s="20">
        <v>1</v>
      </c>
      <c r="D35" s="21">
        <v>3.8</v>
      </c>
      <c r="E35" s="20" t="s">
        <v>118</v>
      </c>
      <c r="F35" s="20" t="s">
        <v>123</v>
      </c>
    </row>
    <row r="36" spans="1:6" x14ac:dyDescent="0.25">
      <c r="A36" s="8">
        <f t="shared" si="0"/>
        <v>31</v>
      </c>
      <c r="B36" s="19" t="s">
        <v>153</v>
      </c>
      <c r="C36" s="20" t="s">
        <v>121</v>
      </c>
      <c r="D36" s="22" t="s">
        <v>122</v>
      </c>
      <c r="E36" s="20" t="s">
        <v>123</v>
      </c>
      <c r="F36" s="20" t="s">
        <v>123</v>
      </c>
    </row>
    <row r="37" spans="1:6" x14ac:dyDescent="0.25">
      <c r="A37" s="8">
        <f t="shared" si="0"/>
        <v>32</v>
      </c>
      <c r="B37" s="19" t="s">
        <v>154</v>
      </c>
      <c r="C37" s="20">
        <v>1</v>
      </c>
      <c r="D37" s="21">
        <v>24</v>
      </c>
      <c r="E37" s="20" t="s">
        <v>118</v>
      </c>
      <c r="F37" s="20" t="s">
        <v>123</v>
      </c>
    </row>
    <row r="38" spans="1:6" x14ac:dyDescent="0.25">
      <c r="C38" s="23" t="s">
        <v>155</v>
      </c>
      <c r="D38" s="24">
        <f>SUM(D6:D37)</f>
        <v>783.6999999999997</v>
      </c>
    </row>
    <row r="41" spans="1:6" x14ac:dyDescent="0.25">
      <c r="A41" s="10"/>
      <c r="B41" s="13" t="s">
        <v>198</v>
      </c>
      <c r="C41" s="13"/>
      <c r="D41" s="13"/>
      <c r="E41" s="13"/>
    </row>
    <row r="42" spans="1:6" x14ac:dyDescent="0.25">
      <c r="B42" s="25" t="s">
        <v>156</v>
      </c>
      <c r="C42" s="13"/>
      <c r="D42" s="13"/>
      <c r="E42" s="13"/>
    </row>
    <row r="43" spans="1:6" x14ac:dyDescent="0.25">
      <c r="B43" s="81" t="s">
        <v>157</v>
      </c>
      <c r="C43" s="13"/>
      <c r="D43" s="13"/>
      <c r="E43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workbookViewId="0">
      <selection activeCell="L19" sqref="L19"/>
    </sheetView>
  </sheetViews>
  <sheetFormatPr defaultRowHeight="15" x14ac:dyDescent="0.25"/>
  <cols>
    <col min="1" max="1" width="5" customWidth="1"/>
    <col min="2" max="2" width="35.140625" customWidth="1"/>
    <col min="3" max="3" width="18.28515625" customWidth="1"/>
    <col min="4" max="4" width="24" customWidth="1"/>
    <col min="5" max="5" width="18" customWidth="1"/>
  </cols>
  <sheetData>
    <row r="1" spans="1:5" x14ac:dyDescent="0.25">
      <c r="A1" s="44" t="s">
        <v>107</v>
      </c>
    </row>
    <row r="2" spans="1:5" x14ac:dyDescent="0.25">
      <c r="A2" t="s">
        <v>191</v>
      </c>
    </row>
    <row r="4" spans="1:5" ht="42" customHeight="1" x14ac:dyDescent="0.25">
      <c r="A4" s="30" t="s">
        <v>1</v>
      </c>
      <c r="B4" s="34" t="s">
        <v>176</v>
      </c>
      <c r="C4" s="34" t="s">
        <v>177</v>
      </c>
      <c r="D4" s="79" t="s">
        <v>193</v>
      </c>
      <c r="E4" s="36" t="s">
        <v>179</v>
      </c>
    </row>
    <row r="5" spans="1:5" ht="36" customHeight="1" x14ac:dyDescent="0.25">
      <c r="A5" s="32">
        <v>1</v>
      </c>
      <c r="B5" s="35" t="s">
        <v>178</v>
      </c>
      <c r="C5" s="32">
        <v>2</v>
      </c>
      <c r="D5" s="32" t="s">
        <v>181</v>
      </c>
      <c r="E5" s="32" t="s">
        <v>182</v>
      </c>
    </row>
    <row r="6" spans="1:5" ht="30" customHeight="1" x14ac:dyDescent="0.25">
      <c r="A6" s="40">
        <v>2</v>
      </c>
      <c r="B6" s="37" t="s">
        <v>196</v>
      </c>
      <c r="C6" s="32">
        <v>2</v>
      </c>
      <c r="D6" s="32" t="s">
        <v>184</v>
      </c>
      <c r="E6" s="32" t="s">
        <v>182</v>
      </c>
    </row>
    <row r="7" spans="1:5" ht="19.5" customHeight="1" x14ac:dyDescent="0.25">
      <c r="A7" s="41"/>
      <c r="B7" s="39"/>
      <c r="C7" s="43">
        <v>3</v>
      </c>
      <c r="D7" s="32" t="s">
        <v>185</v>
      </c>
      <c r="E7" s="32" t="s">
        <v>186</v>
      </c>
    </row>
    <row r="8" spans="1:5" ht="32.25" customHeight="1" x14ac:dyDescent="0.25">
      <c r="A8" s="40">
        <v>3</v>
      </c>
      <c r="B8" s="42" t="s">
        <v>180</v>
      </c>
      <c r="C8" s="32">
        <v>1</v>
      </c>
      <c r="D8" s="32" t="s">
        <v>184</v>
      </c>
      <c r="E8" s="32" t="s">
        <v>182</v>
      </c>
    </row>
    <row r="9" spans="1:5" ht="19.5" customHeight="1" x14ac:dyDescent="0.25">
      <c r="A9" s="38"/>
      <c r="B9" s="39"/>
      <c r="C9" s="32">
        <v>1</v>
      </c>
      <c r="D9" s="32" t="s">
        <v>181</v>
      </c>
      <c r="E9" s="32" t="s">
        <v>187</v>
      </c>
    </row>
    <row r="10" spans="1:5" x14ac:dyDescent="0.25">
      <c r="A10" s="40">
        <v>4</v>
      </c>
      <c r="B10" s="42" t="s">
        <v>192</v>
      </c>
      <c r="C10" s="32">
        <v>16</v>
      </c>
      <c r="D10" s="32" t="s">
        <v>184</v>
      </c>
      <c r="E10" s="32" t="s">
        <v>182</v>
      </c>
    </row>
    <row r="11" spans="1:5" x14ac:dyDescent="0.25">
      <c r="A11" s="146"/>
      <c r="B11" s="147"/>
      <c r="C11" s="32">
        <v>1</v>
      </c>
      <c r="D11" s="32" t="s">
        <v>239</v>
      </c>
      <c r="E11" s="32" t="s">
        <v>224</v>
      </c>
    </row>
    <row r="12" spans="1:5" x14ac:dyDescent="0.25">
      <c r="A12" s="38"/>
      <c r="B12" s="39"/>
      <c r="C12" s="32">
        <v>1</v>
      </c>
      <c r="D12" s="32" t="s">
        <v>194</v>
      </c>
      <c r="E12" s="32" t="s">
        <v>187</v>
      </c>
    </row>
    <row r="13" spans="1:5" x14ac:dyDescent="0.25">
      <c r="A13" s="32">
        <v>5</v>
      </c>
      <c r="B13" s="35" t="s">
        <v>195</v>
      </c>
      <c r="C13" s="32">
        <v>1</v>
      </c>
      <c r="D13" s="32" t="s">
        <v>183</v>
      </c>
      <c r="E13" s="32" t="s">
        <v>182</v>
      </c>
    </row>
    <row r="15" spans="1:5" x14ac:dyDescent="0.25">
      <c r="A15" t="s">
        <v>199</v>
      </c>
    </row>
    <row r="16" spans="1:5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215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57049-DB2B-4F1C-8E1D-94A1C7E9B03E}">
  <dimension ref="A1:U84"/>
  <sheetViews>
    <sheetView tabSelected="1" workbookViewId="0">
      <selection activeCell="A32" sqref="A32"/>
    </sheetView>
  </sheetViews>
  <sheetFormatPr defaultRowHeight="15" x14ac:dyDescent="0.25"/>
  <cols>
    <col min="1" max="1" width="3.85546875" customWidth="1"/>
    <col min="2" max="2" width="72.5703125" customWidth="1"/>
    <col min="3" max="3" width="13.28515625" customWidth="1"/>
    <col min="4" max="4" width="7.5703125" customWidth="1"/>
    <col min="5" max="5" width="10.28515625" customWidth="1"/>
    <col min="6" max="6" width="11.7109375" customWidth="1"/>
    <col min="7" max="7" width="10.140625" customWidth="1"/>
  </cols>
  <sheetData>
    <row r="1" spans="1:21" x14ac:dyDescent="0.25">
      <c r="A1" s="44" t="s">
        <v>190</v>
      </c>
    </row>
    <row r="2" spans="1:21" x14ac:dyDescent="0.25">
      <c r="A2" s="1"/>
      <c r="B2" s="1"/>
      <c r="C2" s="1"/>
    </row>
    <row r="3" spans="1:21" x14ac:dyDescent="0.25">
      <c r="A3" s="13" t="s">
        <v>233</v>
      </c>
    </row>
    <row r="4" spans="1:21" ht="27.75" customHeight="1" x14ac:dyDescent="0.25">
      <c r="A4" s="26" t="s">
        <v>1</v>
      </c>
      <c r="B4" s="26" t="s">
        <v>2</v>
      </c>
      <c r="C4" s="28" t="s">
        <v>158</v>
      </c>
      <c r="D4" s="136" t="s">
        <v>159</v>
      </c>
      <c r="O4" s="122"/>
      <c r="P4" s="122"/>
      <c r="Q4" s="123"/>
      <c r="R4" s="13"/>
    </row>
    <row r="5" spans="1:21" x14ac:dyDescent="0.25">
      <c r="A5" s="20">
        <v>1</v>
      </c>
      <c r="B5" s="23" t="s">
        <v>25</v>
      </c>
      <c r="C5" s="27">
        <v>1</v>
      </c>
      <c r="D5" s="27">
        <v>0</v>
      </c>
    </row>
    <row r="6" spans="1:21" x14ac:dyDescent="0.25">
      <c r="A6" s="20">
        <v>2</v>
      </c>
      <c r="B6" s="23" t="s">
        <v>202</v>
      </c>
      <c r="C6" s="27">
        <v>0</v>
      </c>
      <c r="D6" s="27">
        <v>1</v>
      </c>
    </row>
    <row r="7" spans="1:21" x14ac:dyDescent="0.25">
      <c r="A7" s="20">
        <v>3</v>
      </c>
      <c r="B7" s="23" t="s">
        <v>15</v>
      </c>
      <c r="C7" s="27">
        <v>1</v>
      </c>
      <c r="D7" s="27">
        <v>0</v>
      </c>
      <c r="P7" s="13"/>
      <c r="Q7" s="13"/>
      <c r="R7" s="13"/>
    </row>
    <row r="8" spans="1:21" x14ac:dyDescent="0.25">
      <c r="A8" s="20">
        <v>4</v>
      </c>
      <c r="B8" s="23" t="s">
        <v>160</v>
      </c>
      <c r="C8" s="27">
        <v>1</v>
      </c>
      <c r="D8" s="27">
        <v>0</v>
      </c>
    </row>
    <row r="9" spans="1:21" x14ac:dyDescent="0.25">
      <c r="A9" s="20">
        <v>5</v>
      </c>
      <c r="B9" s="23" t="s">
        <v>162</v>
      </c>
      <c r="C9" s="27">
        <v>1</v>
      </c>
      <c r="D9" s="27">
        <v>0</v>
      </c>
    </row>
    <row r="10" spans="1:21" x14ac:dyDescent="0.25">
      <c r="A10" s="20">
        <v>6</v>
      </c>
      <c r="B10" s="23" t="s">
        <v>161</v>
      </c>
      <c r="C10" s="27">
        <v>1</v>
      </c>
      <c r="D10" s="27">
        <v>0</v>
      </c>
    </row>
    <row r="11" spans="1:21" x14ac:dyDescent="0.25">
      <c r="A11" s="20">
        <v>7</v>
      </c>
      <c r="B11" s="23" t="s">
        <v>163</v>
      </c>
      <c r="C11" s="27">
        <v>2</v>
      </c>
      <c r="D11" s="27">
        <v>0</v>
      </c>
    </row>
    <row r="12" spans="1:21" x14ac:dyDescent="0.25">
      <c r="A12" s="20">
        <v>8</v>
      </c>
      <c r="B12" s="23" t="s">
        <v>19</v>
      </c>
      <c r="C12" s="27">
        <v>1</v>
      </c>
      <c r="D12" s="27">
        <v>0</v>
      </c>
    </row>
    <row r="13" spans="1:21" x14ac:dyDescent="0.25">
      <c r="A13" s="20"/>
      <c r="B13" s="26" t="s">
        <v>164</v>
      </c>
      <c r="C13" s="23">
        <f>SUM(C5:C12)</f>
        <v>8</v>
      </c>
      <c r="D13" s="23">
        <f>SUM(D5:D12)</f>
        <v>1</v>
      </c>
      <c r="O13" s="44"/>
    </row>
    <row r="14" spans="1:21" x14ac:dyDescent="0.25">
      <c r="A14" s="131"/>
      <c r="B14" s="122"/>
      <c r="C14" s="13"/>
      <c r="D14" s="13"/>
      <c r="O14" s="44"/>
    </row>
    <row r="15" spans="1:21" x14ac:dyDescent="0.25">
      <c r="O15" s="124"/>
      <c r="P15" s="124"/>
      <c r="Q15" s="124"/>
      <c r="R15" s="124"/>
      <c r="S15" s="124"/>
      <c r="T15" s="124"/>
      <c r="U15" s="124"/>
    </row>
    <row r="16" spans="1:21" x14ac:dyDescent="0.25">
      <c r="A16" s="29" t="s">
        <v>232</v>
      </c>
      <c r="B16" s="29"/>
      <c r="O16" s="1"/>
      <c r="P16" s="1"/>
      <c r="Q16" s="124"/>
      <c r="R16" s="124"/>
      <c r="S16" s="124"/>
      <c r="T16" s="124"/>
      <c r="U16" s="124"/>
    </row>
    <row r="17" spans="1:21" ht="39" x14ac:dyDescent="0.25">
      <c r="A17" s="137" t="s">
        <v>1</v>
      </c>
      <c r="B17" s="138" t="s">
        <v>165</v>
      </c>
      <c r="C17" s="31" t="s">
        <v>219</v>
      </c>
      <c r="D17" s="31" t="s">
        <v>166</v>
      </c>
      <c r="E17" s="31" t="s">
        <v>220</v>
      </c>
      <c r="F17" s="31" t="s">
        <v>167</v>
      </c>
      <c r="G17" s="31" t="s">
        <v>168</v>
      </c>
      <c r="O17" s="1"/>
      <c r="P17" s="1"/>
      <c r="Q17" s="124"/>
      <c r="R17" s="124"/>
      <c r="S17" s="124"/>
      <c r="T17" s="124"/>
      <c r="U17" s="124"/>
    </row>
    <row r="18" spans="1:21" x14ac:dyDescent="0.25">
      <c r="A18" s="139">
        <v>1</v>
      </c>
      <c r="B18" s="140" t="s">
        <v>169</v>
      </c>
      <c r="C18" s="139">
        <v>201.6</v>
      </c>
      <c r="D18" s="139">
        <v>81</v>
      </c>
      <c r="E18" s="139" t="s">
        <v>170</v>
      </c>
      <c r="F18" s="139">
        <v>4</v>
      </c>
      <c r="G18" s="139" t="s">
        <v>171</v>
      </c>
      <c r="O18" s="10"/>
      <c r="P18" s="7"/>
      <c r="Q18" s="125"/>
      <c r="R18" s="125"/>
      <c r="S18" s="126"/>
      <c r="T18" s="126"/>
      <c r="U18" s="127"/>
    </row>
    <row r="19" spans="1:21" x14ac:dyDescent="0.25">
      <c r="A19" s="139">
        <v>2</v>
      </c>
      <c r="B19" s="140" t="s">
        <v>197</v>
      </c>
      <c r="C19" s="139">
        <v>139.5</v>
      </c>
      <c r="D19" s="139">
        <v>9</v>
      </c>
      <c r="E19" s="139" t="s">
        <v>172</v>
      </c>
      <c r="F19" s="139">
        <v>2</v>
      </c>
      <c r="G19" s="139" t="s">
        <v>173</v>
      </c>
      <c r="O19" s="10"/>
      <c r="P19" s="7"/>
      <c r="Q19" s="125"/>
      <c r="R19" s="125"/>
      <c r="S19" s="126"/>
      <c r="T19" s="126"/>
      <c r="U19" s="127"/>
    </row>
    <row r="20" spans="1:21" x14ac:dyDescent="0.25">
      <c r="A20" s="144"/>
      <c r="B20" s="145"/>
      <c r="C20" s="144"/>
      <c r="D20" s="144"/>
      <c r="E20" s="144"/>
      <c r="F20" s="144"/>
      <c r="G20" s="144"/>
      <c r="O20" s="10"/>
      <c r="P20" s="7"/>
      <c r="Q20" s="125"/>
      <c r="R20" s="125"/>
      <c r="S20" s="126"/>
      <c r="T20" s="126"/>
      <c r="U20" s="127"/>
    </row>
    <row r="21" spans="1:21" x14ac:dyDescent="0.25">
      <c r="A21" s="144"/>
      <c r="B21" s="145"/>
      <c r="C21" s="144"/>
      <c r="D21" s="144"/>
      <c r="E21" s="144"/>
      <c r="F21" s="144"/>
      <c r="G21" s="144"/>
      <c r="O21" s="10"/>
      <c r="P21" s="7"/>
      <c r="Q21" s="125"/>
      <c r="R21" s="125"/>
      <c r="S21" s="126"/>
      <c r="T21" s="126"/>
      <c r="U21" s="127"/>
    </row>
    <row r="22" spans="1:21" x14ac:dyDescent="0.25">
      <c r="B22" s="1"/>
      <c r="C22" s="1"/>
      <c r="F22" s="144"/>
      <c r="G22" s="144"/>
      <c r="O22" s="10"/>
      <c r="P22" s="7"/>
      <c r="Q22" s="125"/>
      <c r="R22" s="125"/>
      <c r="S22" s="126"/>
      <c r="T22" s="126"/>
      <c r="U22" s="127"/>
    </row>
    <row r="23" spans="1:21" x14ac:dyDescent="0.25">
      <c r="A23" s="7"/>
      <c r="B23" s="1"/>
      <c r="C23" s="1"/>
      <c r="F23" s="144"/>
      <c r="G23" s="144"/>
      <c r="O23" s="10"/>
      <c r="P23" s="7"/>
      <c r="Q23" s="125"/>
      <c r="R23" s="125"/>
      <c r="S23" s="126"/>
      <c r="T23" s="126"/>
      <c r="U23" s="127"/>
    </row>
    <row r="24" spans="1:21" x14ac:dyDescent="0.25">
      <c r="A24" s="7"/>
      <c r="B24" s="1"/>
      <c r="C24" s="1"/>
      <c r="F24" s="144"/>
      <c r="G24" s="144"/>
      <c r="O24" s="10"/>
      <c r="P24" s="7"/>
      <c r="Q24" s="125"/>
      <c r="R24" s="125"/>
      <c r="S24" s="126"/>
      <c r="T24" s="126"/>
      <c r="U24" s="127"/>
    </row>
    <row r="25" spans="1:21" x14ac:dyDescent="0.25">
      <c r="A25" s="7"/>
      <c r="B25" s="1"/>
      <c r="C25" s="1"/>
      <c r="F25" s="144"/>
      <c r="G25" s="144"/>
      <c r="O25" s="10"/>
      <c r="P25" s="7"/>
      <c r="Q25" s="125"/>
      <c r="R25" s="125"/>
      <c r="S25" s="126"/>
      <c r="T25" s="126"/>
      <c r="U25" s="127"/>
    </row>
    <row r="26" spans="1:21" x14ac:dyDescent="0.25">
      <c r="A26" s="7"/>
      <c r="B26" s="1"/>
      <c r="C26" s="1"/>
      <c r="F26" s="144"/>
      <c r="G26" s="144"/>
      <c r="O26" s="10"/>
      <c r="P26" s="7"/>
      <c r="Q26" s="125"/>
      <c r="R26" s="125"/>
      <c r="S26" s="126"/>
      <c r="T26" s="126"/>
      <c r="U26" s="127"/>
    </row>
    <row r="27" spans="1:21" x14ac:dyDescent="0.25">
      <c r="A27" s="7"/>
      <c r="B27" s="1"/>
      <c r="C27" s="1"/>
      <c r="F27" s="144"/>
      <c r="G27" s="144"/>
      <c r="O27" s="10"/>
      <c r="P27" s="7"/>
      <c r="Q27" s="125"/>
      <c r="R27" s="125"/>
      <c r="S27" s="126"/>
      <c r="T27" s="126"/>
      <c r="U27" s="127"/>
    </row>
    <row r="28" spans="1:21" x14ac:dyDescent="0.25">
      <c r="A28" s="7"/>
      <c r="B28" s="1"/>
      <c r="C28" s="1"/>
      <c r="F28" s="144"/>
      <c r="G28" s="144"/>
      <c r="O28" s="10"/>
      <c r="P28" s="7"/>
      <c r="Q28" s="125"/>
      <c r="R28" s="125"/>
      <c r="S28" s="126"/>
      <c r="T28" s="126"/>
      <c r="U28" s="127"/>
    </row>
    <row r="29" spans="1:21" x14ac:dyDescent="0.25">
      <c r="A29" s="7"/>
      <c r="B29" s="1"/>
      <c r="C29" s="1"/>
      <c r="F29" s="144"/>
      <c r="G29" s="144"/>
      <c r="O29" s="10"/>
      <c r="P29" s="7"/>
      <c r="Q29" s="125"/>
      <c r="R29" s="125"/>
      <c r="S29" s="126"/>
      <c r="T29" s="126"/>
      <c r="U29" s="127"/>
    </row>
    <row r="30" spans="1:21" x14ac:dyDescent="0.25">
      <c r="A30" s="7"/>
      <c r="B30" s="1"/>
      <c r="C30" s="1"/>
      <c r="F30" s="144"/>
      <c r="G30" s="144"/>
      <c r="O30" s="10"/>
      <c r="P30" s="7"/>
      <c r="Q30" s="125"/>
      <c r="R30" s="125"/>
      <c r="S30" s="126"/>
      <c r="T30" s="126"/>
      <c r="U30" s="127"/>
    </row>
    <row r="31" spans="1:21" x14ac:dyDescent="0.25">
      <c r="A31" s="7"/>
      <c r="B31" s="1"/>
      <c r="C31" s="1"/>
      <c r="F31" s="144"/>
      <c r="G31" s="144"/>
      <c r="O31" s="10"/>
      <c r="P31" s="7"/>
      <c r="Q31" s="125"/>
      <c r="R31" s="125"/>
      <c r="S31" s="126"/>
      <c r="T31" s="126"/>
      <c r="U31" s="127"/>
    </row>
    <row r="32" spans="1:21" x14ac:dyDescent="0.25">
      <c r="A32" s="7" t="s">
        <v>237</v>
      </c>
      <c r="B32" s="1"/>
      <c r="C32" s="1"/>
      <c r="F32" s="144"/>
      <c r="G32" s="144"/>
      <c r="O32" s="10"/>
      <c r="P32" s="7"/>
      <c r="Q32" s="125"/>
      <c r="R32" s="125"/>
      <c r="S32" s="126"/>
      <c r="T32" s="126"/>
      <c r="U32" s="127"/>
    </row>
    <row r="33" spans="1:21" x14ac:dyDescent="0.25">
      <c r="A33" s="2" t="s">
        <v>1</v>
      </c>
      <c r="B33" s="2" t="s">
        <v>2</v>
      </c>
      <c r="C33" s="2" t="s">
        <v>209</v>
      </c>
      <c r="O33" s="10"/>
      <c r="P33" s="7"/>
      <c r="Q33" s="125"/>
      <c r="R33" s="125"/>
      <c r="S33" s="126"/>
      <c r="T33" s="126"/>
      <c r="U33" s="127"/>
    </row>
    <row r="34" spans="1:21" x14ac:dyDescent="0.25">
      <c r="A34" s="47"/>
      <c r="B34" s="47"/>
      <c r="C34" s="3" t="s">
        <v>11</v>
      </c>
      <c r="O34" s="10"/>
      <c r="P34" s="128"/>
      <c r="Q34" s="129"/>
      <c r="R34" s="129"/>
      <c r="S34" s="129"/>
      <c r="T34" s="129"/>
      <c r="U34" s="130"/>
    </row>
    <row r="35" spans="1:21" x14ac:dyDescent="0.25">
      <c r="A35" s="6">
        <f>ROW('zadanie 4'!A1)</f>
        <v>1</v>
      </c>
      <c r="B35" s="56" t="s">
        <v>36</v>
      </c>
      <c r="C35" s="65">
        <v>336.25</v>
      </c>
    </row>
    <row r="36" spans="1:21" x14ac:dyDescent="0.25">
      <c r="A36" s="6">
        <v>2</v>
      </c>
      <c r="B36" s="56" t="s">
        <v>228</v>
      </c>
      <c r="C36" s="65">
        <v>478.7</v>
      </c>
    </row>
    <row r="37" spans="1:21" x14ac:dyDescent="0.25">
      <c r="A37" s="6">
        <v>3</v>
      </c>
      <c r="B37" s="56" t="s">
        <v>101</v>
      </c>
      <c r="C37" s="65">
        <v>259.5</v>
      </c>
    </row>
    <row r="38" spans="1:21" x14ac:dyDescent="0.25">
      <c r="A38" s="6">
        <v>4</v>
      </c>
      <c r="B38" s="56" t="s">
        <v>37</v>
      </c>
      <c r="C38" s="65">
        <v>170</v>
      </c>
    </row>
    <row r="39" spans="1:21" ht="26.25" x14ac:dyDescent="0.25">
      <c r="A39" s="6">
        <v>5</v>
      </c>
      <c r="B39" s="53" t="s">
        <v>229</v>
      </c>
      <c r="C39" s="52">
        <f>171+446.6</f>
        <v>617.6</v>
      </c>
    </row>
    <row r="40" spans="1:21" x14ac:dyDescent="0.25">
      <c r="A40" s="6">
        <v>6</v>
      </c>
      <c r="B40" s="53" t="s">
        <v>214</v>
      </c>
      <c r="C40" s="52">
        <v>641.4</v>
      </c>
    </row>
    <row r="41" spans="1:21" x14ac:dyDescent="0.25">
      <c r="A41" s="6">
        <v>7</v>
      </c>
      <c r="B41" s="53" t="s">
        <v>207</v>
      </c>
      <c r="C41" s="75">
        <v>3104</v>
      </c>
    </row>
    <row r="42" spans="1:21" x14ac:dyDescent="0.25">
      <c r="A42" s="6">
        <v>8</v>
      </c>
      <c r="B42" s="53" t="s">
        <v>203</v>
      </c>
      <c r="C42" s="65">
        <v>1744.5</v>
      </c>
    </row>
    <row r="43" spans="1:21" x14ac:dyDescent="0.25">
      <c r="A43" s="6">
        <v>9</v>
      </c>
      <c r="B43" s="53" t="s">
        <v>16</v>
      </c>
      <c r="C43" s="52">
        <v>450</v>
      </c>
    </row>
    <row r="44" spans="1:21" x14ac:dyDescent="0.25">
      <c r="A44" s="6">
        <v>10</v>
      </c>
      <c r="B44" s="56" t="s">
        <v>17</v>
      </c>
      <c r="C44" s="52">
        <v>816.65</v>
      </c>
    </row>
    <row r="45" spans="1:21" x14ac:dyDescent="0.25">
      <c r="A45" s="6">
        <v>11</v>
      </c>
      <c r="B45" s="56" t="s">
        <v>68</v>
      </c>
      <c r="C45" s="65">
        <v>125</v>
      </c>
    </row>
    <row r="46" spans="1:21" x14ac:dyDescent="0.25">
      <c r="A46" s="6">
        <v>12</v>
      </c>
      <c r="B46" s="56" t="s">
        <v>77</v>
      </c>
      <c r="C46" s="65">
        <v>544</v>
      </c>
    </row>
    <row r="47" spans="1:21" x14ac:dyDescent="0.25">
      <c r="A47" s="6">
        <v>13</v>
      </c>
      <c r="B47" s="53" t="s">
        <v>79</v>
      </c>
      <c r="C47" s="65">
        <f>662</f>
        <v>662</v>
      </c>
    </row>
    <row r="48" spans="1:21" x14ac:dyDescent="0.25">
      <c r="A48" s="6">
        <v>14</v>
      </c>
      <c r="B48" s="53" t="s">
        <v>80</v>
      </c>
      <c r="C48" s="65">
        <v>2487.6999999999998</v>
      </c>
    </row>
    <row r="49" spans="1:3" x14ac:dyDescent="0.25">
      <c r="A49" s="6">
        <v>15</v>
      </c>
      <c r="B49" s="56" t="s">
        <v>81</v>
      </c>
      <c r="C49" s="65">
        <v>149</v>
      </c>
    </row>
    <row r="50" spans="1:3" x14ac:dyDescent="0.25">
      <c r="A50" s="6">
        <v>16</v>
      </c>
      <c r="B50" s="53" t="s">
        <v>41</v>
      </c>
      <c r="C50" s="65">
        <v>75</v>
      </c>
    </row>
    <row r="51" spans="1:3" x14ac:dyDescent="0.25">
      <c r="A51" s="6">
        <v>17</v>
      </c>
      <c r="B51" s="56" t="s">
        <v>78</v>
      </c>
      <c r="C51" s="65">
        <v>1123.5</v>
      </c>
    </row>
    <row r="52" spans="1:3" x14ac:dyDescent="0.25">
      <c r="A52" s="6">
        <v>18</v>
      </c>
      <c r="B52" s="53" t="s">
        <v>83</v>
      </c>
      <c r="C52" s="65">
        <v>1165.0999999999999</v>
      </c>
    </row>
    <row r="53" spans="1:3" x14ac:dyDescent="0.25">
      <c r="A53" s="6">
        <v>19</v>
      </c>
      <c r="B53" s="56" t="s">
        <v>48</v>
      </c>
      <c r="C53" s="65">
        <f>630+0</f>
        <v>630</v>
      </c>
    </row>
    <row r="54" spans="1:3" x14ac:dyDescent="0.25">
      <c r="A54" s="6">
        <v>20</v>
      </c>
      <c r="B54" s="56" t="s">
        <v>15</v>
      </c>
      <c r="C54" s="52">
        <v>758</v>
      </c>
    </row>
    <row r="55" spans="1:3" x14ac:dyDescent="0.25">
      <c r="A55" s="6">
        <v>21</v>
      </c>
      <c r="B55" s="133" t="s">
        <v>102</v>
      </c>
      <c r="C55" s="134">
        <f>2914.28-1836</f>
        <v>1078.2800000000002</v>
      </c>
    </row>
    <row r="56" spans="1:3" x14ac:dyDescent="0.25">
      <c r="A56" s="6">
        <v>22</v>
      </c>
      <c r="B56" s="56" t="s">
        <v>85</v>
      </c>
      <c r="C56" s="65">
        <v>1509.73</v>
      </c>
    </row>
    <row r="57" spans="1:3" x14ac:dyDescent="0.25">
      <c r="A57" s="6">
        <v>23</v>
      </c>
      <c r="B57" s="56" t="s">
        <v>86</v>
      </c>
      <c r="C57" s="65">
        <v>1086</v>
      </c>
    </row>
    <row r="58" spans="1:3" x14ac:dyDescent="0.25">
      <c r="A58" s="6">
        <v>24</v>
      </c>
      <c r="B58" s="53" t="s">
        <v>218</v>
      </c>
      <c r="C58" s="65">
        <v>1961</v>
      </c>
    </row>
    <row r="59" spans="1:3" x14ac:dyDescent="0.25">
      <c r="A59" s="6">
        <v>25</v>
      </c>
      <c r="B59" s="56" t="s">
        <v>88</v>
      </c>
      <c r="C59" s="65">
        <v>1385.7</v>
      </c>
    </row>
    <row r="60" spans="1:3" x14ac:dyDescent="0.25">
      <c r="A60" s="6">
        <v>26</v>
      </c>
      <c r="B60" s="56" t="s">
        <v>103</v>
      </c>
      <c r="C60" s="65">
        <v>714.5</v>
      </c>
    </row>
    <row r="61" spans="1:3" x14ac:dyDescent="0.25">
      <c r="A61" s="6">
        <v>27</v>
      </c>
      <c r="B61" s="53" t="s">
        <v>13</v>
      </c>
      <c r="C61" s="52">
        <v>298</v>
      </c>
    </row>
    <row r="62" spans="1:3" x14ac:dyDescent="0.25">
      <c r="A62" s="6">
        <v>28</v>
      </c>
      <c r="B62" s="53" t="s">
        <v>52</v>
      </c>
      <c r="C62" s="52">
        <v>284</v>
      </c>
    </row>
    <row r="63" spans="1:3" x14ac:dyDescent="0.25">
      <c r="A63" s="6">
        <v>29</v>
      </c>
      <c r="B63" s="56" t="s">
        <v>91</v>
      </c>
      <c r="C63" s="65">
        <v>369</v>
      </c>
    </row>
    <row r="64" spans="1:3" x14ac:dyDescent="0.25">
      <c r="A64" s="6">
        <v>30</v>
      </c>
      <c r="B64" s="56" t="s">
        <v>55</v>
      </c>
      <c r="C64" s="65">
        <v>325</v>
      </c>
    </row>
    <row r="65" spans="1:3" x14ac:dyDescent="0.25">
      <c r="A65" s="6">
        <v>31</v>
      </c>
      <c r="B65" s="56" t="s">
        <v>56</v>
      </c>
      <c r="C65" s="65">
        <v>973</v>
      </c>
    </row>
    <row r="66" spans="1:3" x14ac:dyDescent="0.25">
      <c r="A66" s="6">
        <v>32</v>
      </c>
      <c r="B66" s="135" t="s">
        <v>208</v>
      </c>
      <c r="C66" s="134">
        <v>1687</v>
      </c>
    </row>
    <row r="67" spans="1:3" x14ac:dyDescent="0.25">
      <c r="A67" s="6">
        <v>33</v>
      </c>
      <c r="B67" s="56" t="s">
        <v>104</v>
      </c>
      <c r="C67" s="65">
        <v>639</v>
      </c>
    </row>
    <row r="68" spans="1:3" x14ac:dyDescent="0.25">
      <c r="A68" s="6">
        <v>34</v>
      </c>
      <c r="B68" s="56" t="s">
        <v>93</v>
      </c>
      <c r="C68" s="65">
        <v>1873</v>
      </c>
    </row>
    <row r="69" spans="1:3" x14ac:dyDescent="0.25">
      <c r="A69" s="6">
        <v>35</v>
      </c>
      <c r="B69" s="56" t="s">
        <v>105</v>
      </c>
      <c r="C69" s="65">
        <v>1051.24</v>
      </c>
    </row>
    <row r="70" spans="1:3" x14ac:dyDescent="0.25">
      <c r="A70" s="6">
        <v>36</v>
      </c>
      <c r="B70" s="56" t="s">
        <v>19</v>
      </c>
      <c r="C70" s="52">
        <v>449</v>
      </c>
    </row>
    <row r="71" spans="1:3" x14ac:dyDescent="0.25">
      <c r="A71" s="6">
        <v>37</v>
      </c>
      <c r="B71" s="56" t="s">
        <v>62</v>
      </c>
      <c r="C71" s="65">
        <v>204.11</v>
      </c>
    </row>
    <row r="72" spans="1:3" x14ac:dyDescent="0.25">
      <c r="A72" s="98"/>
      <c r="B72" s="142" t="s">
        <v>26</v>
      </c>
      <c r="C72" s="143">
        <f>SUM(C35:C71)</f>
        <v>32225.460000000003</v>
      </c>
    </row>
    <row r="73" spans="1:3" x14ac:dyDescent="0.25">
      <c r="A73" s="150"/>
    </row>
    <row r="76" spans="1:3" x14ac:dyDescent="0.25">
      <c r="A76" s="29" t="s">
        <v>238</v>
      </c>
      <c r="B76" s="29"/>
    </row>
    <row r="77" spans="1:3" x14ac:dyDescent="0.25">
      <c r="A77" s="2" t="s">
        <v>1</v>
      </c>
      <c r="B77" s="2" t="s">
        <v>2</v>
      </c>
      <c r="C77" s="62" t="s">
        <v>4</v>
      </c>
    </row>
    <row r="78" spans="1:3" x14ac:dyDescent="0.25">
      <c r="A78" s="47"/>
      <c r="B78" s="47"/>
      <c r="C78" s="3" t="s">
        <v>11</v>
      </c>
    </row>
    <row r="79" spans="1:3" x14ac:dyDescent="0.25">
      <c r="A79" s="32" t="s">
        <v>116</v>
      </c>
      <c r="B79" s="33" t="s">
        <v>174</v>
      </c>
      <c r="C79" s="32">
        <v>208</v>
      </c>
    </row>
    <row r="80" spans="1:3" x14ac:dyDescent="0.25">
      <c r="A80" s="32" t="s">
        <v>119</v>
      </c>
      <c r="B80" s="33" t="s">
        <v>175</v>
      </c>
      <c r="C80" s="132">
        <v>182</v>
      </c>
    </row>
    <row r="81" spans="1:3" x14ac:dyDescent="0.25">
      <c r="A81" s="32" t="s">
        <v>124</v>
      </c>
      <c r="B81" s="33" t="s">
        <v>216</v>
      </c>
      <c r="C81" s="132">
        <v>450</v>
      </c>
    </row>
    <row r="82" spans="1:3" x14ac:dyDescent="0.25">
      <c r="A82" s="32" t="s">
        <v>230</v>
      </c>
      <c r="B82" s="33" t="s">
        <v>231</v>
      </c>
      <c r="C82" s="132">
        <f>34.35*3.15</f>
        <v>108.2025</v>
      </c>
    </row>
    <row r="83" spans="1:3" x14ac:dyDescent="0.25">
      <c r="A83" s="157"/>
      <c r="B83" s="156" t="s">
        <v>164</v>
      </c>
      <c r="C83" s="155">
        <f>SUM(C79:C82)</f>
        <v>948.20249999999999</v>
      </c>
    </row>
    <row r="84" spans="1:3" x14ac:dyDescent="0.25">
      <c r="C84" s="13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1</vt:lpstr>
      <vt:lpstr>Zadanie 2</vt:lpstr>
      <vt:lpstr>Zadanie 3</vt:lpstr>
      <vt:lpstr>zadanie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Dudziak</dc:creator>
  <cp:lastModifiedBy>Elżbieta Kościelska</cp:lastModifiedBy>
  <cp:lastPrinted>2024-12-11T14:04:07Z</cp:lastPrinted>
  <dcterms:created xsi:type="dcterms:W3CDTF">2021-10-07T11:43:02Z</dcterms:created>
  <dcterms:modified xsi:type="dcterms:W3CDTF">2024-12-31T12:12:23Z</dcterms:modified>
</cp:coreProperties>
</file>